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VKY" sheetId="1" r:id="rId1"/>
    <sheet name="CHLAPCI" sheetId="2" r:id="rId2"/>
  </sheets>
  <externalReferences>
    <externalReference r:id="rId5"/>
  </externalReferences>
  <definedNames>
    <definedName name="_xlnm_Print_Area" localSheetId="0">'DIVKY'!$H$1:$AD$225</definedName>
    <definedName name="_xlnm_Print_Area_0" localSheetId="0">'DIVKY'!$H$1:$AD$225</definedName>
    <definedName name="_xlnm_Print_Area_0_0" localSheetId="0">'DIVKY'!$H$1:$AD$225</definedName>
    <definedName name="_xlnm_Print_Area_0_0_0" localSheetId="0">'DIVKY'!$H$1:$AD$225</definedName>
    <definedName name="_xlnm_Print_Area_0_0_0_0" localSheetId="0">'DIVKY'!$H$1:$AD$225</definedName>
    <definedName name="_xlnm_Print_Area_0_0_0_0_0" localSheetId="0">'DIVKY'!$H$1:$AD$225</definedName>
    <definedName name="_xlnm__FilterDatabase" localSheetId="0">'DIVKY'!$A$3:$AK$265</definedName>
    <definedName name="_xlnm__FilterDatabase" localSheetId="1">'CHLAPCI'!$A$3:$AK$265</definedName>
  </definedNames>
  <calcPr fullCalcOnLoad="1"/>
</workbook>
</file>

<file path=xl/sharedStrings.xml><?xml version="1.0" encoding="utf-8"?>
<sst xmlns="http://schemas.openxmlformats.org/spreadsheetml/2006/main" count="2710" uniqueCount="652">
  <si>
    <t>MPM</t>
  </si>
  <si>
    <t>2017</t>
  </si>
  <si>
    <t>dívky - průběžné pořadí po 4 závodech (Příbor, Vsetín, Olomouc a Ostrava)</t>
  </si>
  <si>
    <t>Účast v probíhajícím MPM</t>
  </si>
  <si>
    <t xml:space="preserve">"E" </t>
  </si>
  <si>
    <t xml:space="preserve"> - </t>
  </si>
  <si>
    <t>a mladší</t>
  </si>
  <si>
    <t>I.</t>
  </si>
  <si>
    <t>II.</t>
  </si>
  <si>
    <t>III.</t>
  </si>
  <si>
    <t>IV.</t>
  </si>
  <si>
    <t>V.</t>
  </si>
  <si>
    <t>P.č.</t>
  </si>
  <si>
    <t>Identifikace</t>
  </si>
  <si>
    <t>Příjmení</t>
  </si>
  <si>
    <t>Jméno</t>
  </si>
  <si>
    <t>Ročník</t>
  </si>
  <si>
    <t>Oddíl</t>
  </si>
  <si>
    <t>Státní příslušnost</t>
  </si>
  <si>
    <t>∑</t>
  </si>
  <si>
    <t>III.kolo - Olomouc</t>
  </si>
  <si>
    <t>Pořadí</t>
  </si>
  <si>
    <t>až</t>
  </si>
  <si>
    <t>Bodanská</t>
  </si>
  <si>
    <t>Adéla</t>
  </si>
  <si>
    <t>Vertikon Zlín</t>
  </si>
  <si>
    <t>CZ</t>
  </si>
  <si>
    <t>1</t>
  </si>
  <si>
    <t>2</t>
  </si>
  <si>
    <t>Bučková</t>
  </si>
  <si>
    <t>Tereza</t>
  </si>
  <si>
    <t>M-Guide Flash Wall Team</t>
  </si>
  <si>
    <t>3</t>
  </si>
  <si>
    <t>Hanyková</t>
  </si>
  <si>
    <t>Ema</t>
  </si>
  <si>
    <t>Lezčata Kuřim</t>
  </si>
  <si>
    <t>10</t>
  </si>
  <si>
    <t>Dedková</t>
  </si>
  <si>
    <t>Klára</t>
  </si>
  <si>
    <t>Rocky Monkeys, Sokol Brno I</t>
  </si>
  <si>
    <t>5</t>
  </si>
  <si>
    <t>4</t>
  </si>
  <si>
    <t xml:space="preserve">Havlíčková </t>
  </si>
  <si>
    <t>Charlotte</t>
  </si>
  <si>
    <t>Pavoučci Pustiměř, Triob</t>
  </si>
  <si>
    <t>12</t>
  </si>
  <si>
    <t>14až15</t>
  </si>
  <si>
    <t>Brzobohatá</t>
  </si>
  <si>
    <t>Gabriela</t>
  </si>
  <si>
    <t>6</t>
  </si>
  <si>
    <t>Hamplová</t>
  </si>
  <si>
    <t>Lenka</t>
  </si>
  <si>
    <t>13</t>
  </si>
  <si>
    <t>7</t>
  </si>
  <si>
    <t>Debefova</t>
  </si>
  <si>
    <t>Katka</t>
  </si>
  <si>
    <t>HO Příbor z.s.</t>
  </si>
  <si>
    <t>8</t>
  </si>
  <si>
    <t>Rutarová</t>
  </si>
  <si>
    <t>Lada</t>
  </si>
  <si>
    <t>HK Orlová</t>
  </si>
  <si>
    <t>9</t>
  </si>
  <si>
    <t>Helena</t>
  </si>
  <si>
    <t>Šimová</t>
  </si>
  <si>
    <t>Jarmila</t>
  </si>
  <si>
    <t>11</t>
  </si>
  <si>
    <t>Capandová</t>
  </si>
  <si>
    <t>Sára</t>
  </si>
  <si>
    <t>12až13</t>
  </si>
  <si>
    <t>Hozíková</t>
  </si>
  <si>
    <t>Eliška</t>
  </si>
  <si>
    <t>8až9</t>
  </si>
  <si>
    <t>Chmielová</t>
  </si>
  <si>
    <t>HO Třinec</t>
  </si>
  <si>
    <t>14</t>
  </si>
  <si>
    <t>Deuserová</t>
  </si>
  <si>
    <t>Lota</t>
  </si>
  <si>
    <t>HO Rebel Pustimer, lezeckytrenink.cz</t>
  </si>
  <si>
    <t>15</t>
  </si>
  <si>
    <t>Cídlová</t>
  </si>
  <si>
    <t>Jana</t>
  </si>
  <si>
    <t>TOM Horolezčata Brno</t>
  </si>
  <si>
    <t>16</t>
  </si>
  <si>
    <t>Nováková</t>
  </si>
  <si>
    <t>Ludmila</t>
  </si>
  <si>
    <t>ZŠ Vsetín - Luh</t>
  </si>
  <si>
    <t>1až2</t>
  </si>
  <si>
    <t>Pšenicová</t>
  </si>
  <si>
    <t>Alpin club Rožnov p.R.</t>
  </si>
  <si>
    <t>18</t>
  </si>
  <si>
    <t>18až19</t>
  </si>
  <si>
    <t>1až3</t>
  </si>
  <si>
    <t>Šindlarová</t>
  </si>
  <si>
    <t>Alice</t>
  </si>
  <si>
    <t>Smíchov</t>
  </si>
  <si>
    <t>1až4</t>
  </si>
  <si>
    <t>Sýkorová</t>
  </si>
  <si>
    <t>Lucie</t>
  </si>
  <si>
    <t>Stěna Šumperk</t>
  </si>
  <si>
    <t>1až5</t>
  </si>
  <si>
    <t>Bartošovská</t>
  </si>
  <si>
    <t>Iva</t>
  </si>
  <si>
    <t>17</t>
  </si>
  <si>
    <t>BEZ BODŮ</t>
  </si>
  <si>
    <t>1až6</t>
  </si>
  <si>
    <t>Hodaňová</t>
  </si>
  <si>
    <t>Žofie</t>
  </si>
  <si>
    <t>19</t>
  </si>
  <si>
    <t>2až3</t>
  </si>
  <si>
    <t>Jelínková</t>
  </si>
  <si>
    <t>Monika</t>
  </si>
  <si>
    <t>SPL Pustiměř</t>
  </si>
  <si>
    <t>2až4</t>
  </si>
  <si>
    <t>Maršálková</t>
  </si>
  <si>
    <t>Vendula</t>
  </si>
  <si>
    <t>447.HO oddíl FM</t>
  </si>
  <si>
    <t>2až5</t>
  </si>
  <si>
    <t>Machlarz</t>
  </si>
  <si>
    <t>Marcela</t>
  </si>
  <si>
    <t xml:space="preserve">SW Alpika FPINKA Wroclaw </t>
  </si>
  <si>
    <t>PL</t>
  </si>
  <si>
    <t>2až6</t>
  </si>
  <si>
    <t>Panenka</t>
  </si>
  <si>
    <t>Zofia</t>
  </si>
  <si>
    <t>SW Alpika Wroclaw</t>
  </si>
  <si>
    <t>2až7</t>
  </si>
  <si>
    <t>3až4</t>
  </si>
  <si>
    <t>3až5</t>
  </si>
  <si>
    <t>3až6</t>
  </si>
  <si>
    <t>3až7</t>
  </si>
  <si>
    <t>3až8</t>
  </si>
  <si>
    <t>4až5</t>
  </si>
  <si>
    <t>4až6</t>
  </si>
  <si>
    <t>4až7</t>
  </si>
  <si>
    <t>4až8</t>
  </si>
  <si>
    <t>4až9</t>
  </si>
  <si>
    <t>5až6</t>
  </si>
  <si>
    <t>5až7</t>
  </si>
  <si>
    <t>5až8</t>
  </si>
  <si>
    <t>5až9</t>
  </si>
  <si>
    <t>5až10</t>
  </si>
  <si>
    <t>6až7</t>
  </si>
  <si>
    <t>6až8</t>
  </si>
  <si>
    <t>6až9</t>
  </si>
  <si>
    <t>6až10</t>
  </si>
  <si>
    <t>6až11</t>
  </si>
  <si>
    <t>7až8</t>
  </si>
  <si>
    <t>7až9</t>
  </si>
  <si>
    <t>7až10</t>
  </si>
  <si>
    <t>7až11</t>
  </si>
  <si>
    <t>"D"</t>
  </si>
  <si>
    <t>8až10</t>
  </si>
  <si>
    <t>Bartošová</t>
  </si>
  <si>
    <t>Mia</t>
  </si>
  <si>
    <t>8až11</t>
  </si>
  <si>
    <t>Anna</t>
  </si>
  <si>
    <t>stenaspk.cz</t>
  </si>
  <si>
    <t>8až12</t>
  </si>
  <si>
    <t>Plchová</t>
  </si>
  <si>
    <t>Magdalena</t>
  </si>
  <si>
    <t>8až13</t>
  </si>
  <si>
    <t>Králíková</t>
  </si>
  <si>
    <t>Emma</t>
  </si>
  <si>
    <t>9až10</t>
  </si>
  <si>
    <t>Adámková</t>
  </si>
  <si>
    <t>Jolana</t>
  </si>
  <si>
    <t>9až11</t>
  </si>
  <si>
    <t xml:space="preserve">Marešová </t>
  </si>
  <si>
    <t>HK Lanškroun</t>
  </si>
  <si>
    <t>9až12</t>
  </si>
  <si>
    <t>Konečná</t>
  </si>
  <si>
    <t>Viktorie</t>
  </si>
  <si>
    <t>9až13</t>
  </si>
  <si>
    <t>Raková</t>
  </si>
  <si>
    <t>Daniela</t>
  </si>
  <si>
    <t>9až14</t>
  </si>
  <si>
    <t>Půžová</t>
  </si>
  <si>
    <t>Karolína</t>
  </si>
  <si>
    <t>10až11</t>
  </si>
  <si>
    <t>Zapletalová</t>
  </si>
  <si>
    <t>Amálie</t>
  </si>
  <si>
    <t>HO Atlas Opava</t>
  </si>
  <si>
    <t>10až12</t>
  </si>
  <si>
    <t>Okáčová</t>
  </si>
  <si>
    <t>10až13</t>
  </si>
  <si>
    <t>Nicole</t>
  </si>
  <si>
    <t>10až14</t>
  </si>
  <si>
    <t>Sepši</t>
  </si>
  <si>
    <t>10až15</t>
  </si>
  <si>
    <t>Sparlingová</t>
  </si>
  <si>
    <t>Zoe</t>
  </si>
  <si>
    <t>11až12</t>
  </si>
  <si>
    <t>Stašková</t>
  </si>
  <si>
    <t>Rocky Monkeys; Sokol Brno I</t>
  </si>
  <si>
    <t>11až13</t>
  </si>
  <si>
    <t>Lhotková</t>
  </si>
  <si>
    <t>11až14</t>
  </si>
  <si>
    <t>Cikánková</t>
  </si>
  <si>
    <t>Terezie</t>
  </si>
  <si>
    <t>11až15</t>
  </si>
  <si>
    <t>Čermáková</t>
  </si>
  <si>
    <t>Sabina</t>
  </si>
  <si>
    <t>18až20</t>
  </si>
  <si>
    <t>11až16</t>
  </si>
  <si>
    <t>Králová</t>
  </si>
  <si>
    <t>Anežka</t>
  </si>
  <si>
    <t>HO Adrenalin Prostějov</t>
  </si>
  <si>
    <t>Piechowiczová</t>
  </si>
  <si>
    <t>Barbora</t>
  </si>
  <si>
    <t>"Korcle"-Tendon Blok Ostrava</t>
  </si>
  <si>
    <t>12až14</t>
  </si>
  <si>
    <t>Adriana</t>
  </si>
  <si>
    <t>12až15</t>
  </si>
  <si>
    <t xml:space="preserve">Janišová </t>
  </si>
  <si>
    <t>Nela</t>
  </si>
  <si>
    <t>HO při SVČ Lipník nad Bečvou</t>
  </si>
  <si>
    <t>12až16</t>
  </si>
  <si>
    <t>Fajbišová</t>
  </si>
  <si>
    <t>12až17</t>
  </si>
  <si>
    <t>Pavlová</t>
  </si>
  <si>
    <t>13až14</t>
  </si>
  <si>
    <t>Cisovská</t>
  </si>
  <si>
    <t>Máša</t>
  </si>
  <si>
    <t>13až15</t>
  </si>
  <si>
    <t>Skřivanková</t>
  </si>
  <si>
    <t>26až28</t>
  </si>
  <si>
    <t>13až16</t>
  </si>
  <si>
    <t>Tůnová</t>
  </si>
  <si>
    <t>Kateřina</t>
  </si>
  <si>
    <t>13až17</t>
  </si>
  <si>
    <t>Vlčková</t>
  </si>
  <si>
    <t>Kristýna</t>
  </si>
  <si>
    <t>13až18</t>
  </si>
  <si>
    <t>Cupáková</t>
  </si>
  <si>
    <t>Martina</t>
  </si>
  <si>
    <t>Gajdová</t>
  </si>
  <si>
    <t>14až16</t>
  </si>
  <si>
    <t>Humlová</t>
  </si>
  <si>
    <t>M-guide Flash wall team</t>
  </si>
  <si>
    <t>14až17</t>
  </si>
  <si>
    <t>Kovaříková</t>
  </si>
  <si>
    <t>Zuzana</t>
  </si>
  <si>
    <t>14až18</t>
  </si>
  <si>
    <t>Kozumplíková</t>
  </si>
  <si>
    <t>14až19</t>
  </si>
  <si>
    <t>Privarčáková</t>
  </si>
  <si>
    <t>Julie</t>
  </si>
  <si>
    <t>20</t>
  </si>
  <si>
    <t>15až16</t>
  </si>
  <si>
    <t>Říhoškova</t>
  </si>
  <si>
    <t>K. Tereza</t>
  </si>
  <si>
    <t>HO Lipník nad Bečvou při SVČ</t>
  </si>
  <si>
    <t>15až17</t>
  </si>
  <si>
    <t>Slaninová</t>
  </si>
  <si>
    <t>15až18</t>
  </si>
  <si>
    <t>Janošová</t>
  </si>
  <si>
    <t>Mariana</t>
  </si>
  <si>
    <t>HKG Orlová/TJ Baník Karviná, Saltic, CT Climbing Technology</t>
  </si>
  <si>
    <t>mimo soutěž</t>
  </si>
  <si>
    <t>15až19</t>
  </si>
  <si>
    <t>Svobodová</t>
  </si>
  <si>
    <t>15až20</t>
  </si>
  <si>
    <t>Bornus</t>
  </si>
  <si>
    <t>Zosia</t>
  </si>
  <si>
    <t>Fantastyczne Wspinanie</t>
  </si>
  <si>
    <t>Jusczak</t>
  </si>
  <si>
    <t>Karolina</t>
  </si>
  <si>
    <t>Tarnogaj Wroclaw</t>
  </si>
  <si>
    <t>Kubicz</t>
  </si>
  <si>
    <t>Iga</t>
  </si>
  <si>
    <t>Małgorzata</t>
  </si>
  <si>
    <t>Kurek</t>
  </si>
  <si>
    <t>goCLIMBO</t>
  </si>
  <si>
    <t>Nowak</t>
  </si>
  <si>
    <t>Martináková</t>
  </si>
  <si>
    <t>Rozárka</t>
  </si>
  <si>
    <t>SK</t>
  </si>
  <si>
    <t>"C"</t>
  </si>
  <si>
    <t>Grosmanová</t>
  </si>
  <si>
    <t>Mihalčíková</t>
  </si>
  <si>
    <t>Skoupá</t>
  </si>
  <si>
    <t>Esterková</t>
  </si>
  <si>
    <t>Veronika</t>
  </si>
  <si>
    <t>Dušánková</t>
  </si>
  <si>
    <t>HK Lanškroun, z.s.</t>
  </si>
  <si>
    <t>Vlachová</t>
  </si>
  <si>
    <t>HK Orlová/HO TJ Baník Karviná, Tendon Blok Ostrava</t>
  </si>
  <si>
    <t>Mašková</t>
  </si>
  <si>
    <t>Svrčková</t>
  </si>
  <si>
    <t>Eva</t>
  </si>
  <si>
    <t>Gendová</t>
  </si>
  <si>
    <t>Plšková</t>
  </si>
  <si>
    <t>Fichtelová</t>
  </si>
  <si>
    <t>Mrázová</t>
  </si>
  <si>
    <t>Tomancová</t>
  </si>
  <si>
    <t>HO Třinec, Climbing technology</t>
  </si>
  <si>
    <t>Pánková</t>
  </si>
  <si>
    <t>Kroupová</t>
  </si>
  <si>
    <t>Horolezci Jeseník</t>
  </si>
  <si>
    <t>Brabcová</t>
  </si>
  <si>
    <t>Fialová</t>
  </si>
  <si>
    <t>Šimůnková</t>
  </si>
  <si>
    <t>Kesslerová</t>
  </si>
  <si>
    <t>Antonie</t>
  </si>
  <si>
    <t>24</t>
  </si>
  <si>
    <t>21až23</t>
  </si>
  <si>
    <t>Škrobálková</t>
  </si>
  <si>
    <t>Klaudie</t>
  </si>
  <si>
    <t>21</t>
  </si>
  <si>
    <t>Toužínová</t>
  </si>
  <si>
    <t>Kovalská</t>
  </si>
  <si>
    <t>24až26</t>
  </si>
  <si>
    <t>Lazarčíková</t>
  </si>
  <si>
    <t>23</t>
  </si>
  <si>
    <t>Petrová</t>
  </si>
  <si>
    <t>Nalezená</t>
  </si>
  <si>
    <t>Marie</t>
  </si>
  <si>
    <t>Mlčuchová</t>
  </si>
  <si>
    <t>Aneta</t>
  </si>
  <si>
    <t>Bittnerová</t>
  </si>
  <si>
    <t>Juřicová</t>
  </si>
  <si>
    <t>Regina</t>
  </si>
  <si>
    <t>ZŠ Šafaříkova Val Mez</t>
  </si>
  <si>
    <t>22</t>
  </si>
  <si>
    <t>Mičunková</t>
  </si>
  <si>
    <t>Natalie</t>
  </si>
  <si>
    <t>Nastoupilová</t>
  </si>
  <si>
    <t>Pařilová</t>
  </si>
  <si>
    <t>Valerie</t>
  </si>
  <si>
    <t>Petřeková</t>
  </si>
  <si>
    <t>ZŠ Vsetín -Luh</t>
  </si>
  <si>
    <t>Slezáková</t>
  </si>
  <si>
    <t>Vanda</t>
  </si>
  <si>
    <t>Stroblíková</t>
  </si>
  <si>
    <t>Elen</t>
  </si>
  <si>
    <t>Zavřelová</t>
  </si>
  <si>
    <t>Žalská</t>
  </si>
  <si>
    <t>HK Orlová/HO TJ Baník Karviná</t>
  </si>
  <si>
    <t>Ciechanowska</t>
  </si>
  <si>
    <t>Milena</t>
  </si>
  <si>
    <t>GTW Gliwice</t>
  </si>
  <si>
    <t>Lyzinska</t>
  </si>
  <si>
    <t>K. Tola</t>
  </si>
  <si>
    <t xml:space="preserve">Alpika FPINKA Wroclaw </t>
  </si>
  <si>
    <t>Bulandová</t>
  </si>
  <si>
    <t>Dorota</t>
  </si>
  <si>
    <t>LeziemZleziem</t>
  </si>
  <si>
    <t>Krajčiková</t>
  </si>
  <si>
    <t>Miriam</t>
  </si>
  <si>
    <t>Ržoncová</t>
  </si>
  <si>
    <t>"B"</t>
  </si>
  <si>
    <t>Nikola</t>
  </si>
  <si>
    <t>Hrbáčová</t>
  </si>
  <si>
    <t>A. Ludmila</t>
  </si>
  <si>
    <t>Chvílová</t>
  </si>
  <si>
    <t>Vaverková</t>
  </si>
  <si>
    <t>Provazníková</t>
  </si>
  <si>
    <t>Hejtmánková</t>
  </si>
  <si>
    <t>Kubáčková</t>
  </si>
  <si>
    <t>Chmelíčková</t>
  </si>
  <si>
    <t>Aneli</t>
  </si>
  <si>
    <t>Jankůj</t>
  </si>
  <si>
    <t>Jochebed</t>
  </si>
  <si>
    <t>Hűbnerová</t>
  </si>
  <si>
    <t>Startík, Ostrava</t>
  </si>
  <si>
    <t>Pierniková</t>
  </si>
  <si>
    <t>Pospíšilová</t>
  </si>
  <si>
    <t>Linda</t>
  </si>
  <si>
    <t>Stráníková</t>
  </si>
  <si>
    <t>Hurtová</t>
  </si>
  <si>
    <t>Vokalová</t>
  </si>
  <si>
    <t>Johanka</t>
  </si>
  <si>
    <t>Vedrová</t>
  </si>
  <si>
    <t>Ela</t>
  </si>
  <si>
    <t>Plešková</t>
  </si>
  <si>
    <t>Ševčíková</t>
  </si>
  <si>
    <t>Vidrmanová</t>
  </si>
  <si>
    <t>Hana</t>
  </si>
  <si>
    <t>"A"</t>
  </si>
  <si>
    <t>Simeonová</t>
  </si>
  <si>
    <t>Hudy stěna</t>
  </si>
  <si>
    <t>Lezeckytrenink.cz</t>
  </si>
  <si>
    <t>TJ Baník Karviná, #gendateam</t>
  </si>
  <si>
    <t>Kaletová</t>
  </si>
  <si>
    <t>Prokešová</t>
  </si>
  <si>
    <t>Simona</t>
  </si>
  <si>
    <t>Crhonková</t>
  </si>
  <si>
    <t>Markéta</t>
  </si>
  <si>
    <t>Galeová</t>
  </si>
  <si>
    <t>Skříčková</t>
  </si>
  <si>
    <t>Borková</t>
  </si>
  <si>
    <t>Bodnárová</t>
  </si>
  <si>
    <t>Natálie</t>
  </si>
  <si>
    <t>Musálková</t>
  </si>
  <si>
    <t>Čechova</t>
  </si>
  <si>
    <t>Anita</t>
  </si>
  <si>
    <t>HOVRCH Nové Město nad Metuj</t>
  </si>
  <si>
    <t>Koseková</t>
  </si>
  <si>
    <t>Křupková</t>
  </si>
  <si>
    <t>Kulatá</t>
  </si>
  <si>
    <t>Kumbárová</t>
  </si>
  <si>
    <t>Paludová</t>
  </si>
  <si>
    <t>SPL Pustiměř TRIOP</t>
  </si>
  <si>
    <t>Dominika</t>
  </si>
  <si>
    <t>Střelecká</t>
  </si>
  <si>
    <t>Špreňarová</t>
  </si>
  <si>
    <t>Ulita Broumov</t>
  </si>
  <si>
    <t>Celkem MPM</t>
  </si>
  <si>
    <t>Celkové počty účastníků</t>
  </si>
  <si>
    <t>Chlapci</t>
  </si>
  <si>
    <t>Dívky</t>
  </si>
  <si>
    <t>Celkem</t>
  </si>
  <si>
    <t>chlapci - průběžné pořadí po 4 závodech (Příbor, Vsetín, Olomouc a Ostrava)</t>
  </si>
  <si>
    <t>V. kolo – Brno</t>
  </si>
  <si>
    <t>Školař</t>
  </si>
  <si>
    <t>Dan</t>
  </si>
  <si>
    <t>Smítal</t>
  </si>
  <si>
    <t>Šimon</t>
  </si>
  <si>
    <t>Čermák</t>
  </si>
  <si>
    <t>Timotej</t>
  </si>
  <si>
    <t>Bartoš</t>
  </si>
  <si>
    <t>Mateo</t>
  </si>
  <si>
    <t>Kessler</t>
  </si>
  <si>
    <t>Albert</t>
  </si>
  <si>
    <t>Svrček</t>
  </si>
  <si>
    <t>Jan</t>
  </si>
  <si>
    <t>Klus</t>
  </si>
  <si>
    <t>Marián</t>
  </si>
  <si>
    <t>Genda</t>
  </si>
  <si>
    <t>"Korcle"-TendonBlok Ostrava</t>
  </si>
  <si>
    <t>Bartošovký</t>
  </si>
  <si>
    <t>Hodaň</t>
  </si>
  <si>
    <t>Igor</t>
  </si>
  <si>
    <t>Ambroz</t>
  </si>
  <si>
    <t>Jaroslav</t>
  </si>
  <si>
    <t>Havíř</t>
  </si>
  <si>
    <t>Martin</t>
  </si>
  <si>
    <t>Adamec</t>
  </si>
  <si>
    <t>Oliver</t>
  </si>
  <si>
    <t>Procházka</t>
  </si>
  <si>
    <t>Pavel</t>
  </si>
  <si>
    <t>Kuhn</t>
  </si>
  <si>
    <t>Přemysl</t>
  </si>
  <si>
    <t>Pajonk</t>
  </si>
  <si>
    <t>Jindřich</t>
  </si>
  <si>
    <t>ZŠ Šafaříkova Val.Mez</t>
  </si>
  <si>
    <t>Borek</t>
  </si>
  <si>
    <t>Petr</t>
  </si>
  <si>
    <t>Graclík</t>
  </si>
  <si>
    <t>Daniel</t>
  </si>
  <si>
    <t>Ondrušek</t>
  </si>
  <si>
    <t>Tomek</t>
  </si>
  <si>
    <t>Michal</t>
  </si>
  <si>
    <t>Zlý</t>
  </si>
  <si>
    <t>Matyáš</t>
  </si>
  <si>
    <t>Mihál</t>
  </si>
  <si>
    <t>Bratislava</t>
  </si>
  <si>
    <t>Kovařík</t>
  </si>
  <si>
    <t>Kryštof</t>
  </si>
  <si>
    <t>HK Babí lom Kuřim</t>
  </si>
  <si>
    <t>Jaroš</t>
  </si>
  <si>
    <t>Václav</t>
  </si>
  <si>
    <t>Skoupý</t>
  </si>
  <si>
    <t>Samuel</t>
  </si>
  <si>
    <t>Herman</t>
  </si>
  <si>
    <t xml:space="preserve">Pšenica </t>
  </si>
  <si>
    <t>Ondřej</t>
  </si>
  <si>
    <t>Cupák</t>
  </si>
  <si>
    <t>Patloka</t>
  </si>
  <si>
    <t>Nikolas</t>
  </si>
  <si>
    <t>Götze</t>
  </si>
  <si>
    <t>Potůček</t>
  </si>
  <si>
    <t>Možný</t>
  </si>
  <si>
    <t>Holub</t>
  </si>
  <si>
    <t>Vojtěch</t>
  </si>
  <si>
    <t>Rada</t>
  </si>
  <si>
    <t>Ošmera</t>
  </si>
  <si>
    <t>Josef</t>
  </si>
  <si>
    <t>Doležal</t>
  </si>
  <si>
    <t>František</t>
  </si>
  <si>
    <t>25</t>
  </si>
  <si>
    <t>Janačík</t>
  </si>
  <si>
    <t>Tadeáš</t>
  </si>
  <si>
    <t>Adam</t>
  </si>
  <si>
    <t>Černý</t>
  </si>
  <si>
    <t>Jáchym</t>
  </si>
  <si>
    <t>Zdráhal</t>
  </si>
  <si>
    <t>Pečenka</t>
  </si>
  <si>
    <t>Herák</t>
  </si>
  <si>
    <t>Krakeš</t>
  </si>
  <si>
    <t>Monsport</t>
  </si>
  <si>
    <t>Matěj</t>
  </si>
  <si>
    <t>Schauer</t>
  </si>
  <si>
    <t>Marušák</t>
  </si>
  <si>
    <t>Atlas Opava</t>
  </si>
  <si>
    <t>Sekanina</t>
  </si>
  <si>
    <t>Kalous</t>
  </si>
  <si>
    <t>Klučka</t>
  </si>
  <si>
    <t>Rostislav</t>
  </si>
  <si>
    <t>Bortel</t>
  </si>
  <si>
    <t>Sviadnov</t>
  </si>
  <si>
    <t>Bumbálek</t>
  </si>
  <si>
    <t>Melichar</t>
  </si>
  <si>
    <t>Desnica</t>
  </si>
  <si>
    <t>Tobiáš</t>
  </si>
  <si>
    <t>Dušánek</t>
  </si>
  <si>
    <t>Filip</t>
  </si>
  <si>
    <t>Haluzík</t>
  </si>
  <si>
    <t>Pajkland, Olomouc</t>
  </si>
  <si>
    <t>Havran</t>
  </si>
  <si>
    <t>Macharáček</t>
  </si>
  <si>
    <t>Mokroluský</t>
  </si>
  <si>
    <t>Lukáš</t>
  </si>
  <si>
    <t>HOM Alpin IV Praha</t>
  </si>
  <si>
    <t>Pernička</t>
  </si>
  <si>
    <t>Štolfa</t>
  </si>
  <si>
    <t>Štěpán</t>
  </si>
  <si>
    <t>Šulák</t>
  </si>
  <si>
    <t>Marek</t>
  </si>
  <si>
    <t>Bosetti</t>
  </si>
  <si>
    <t>Eryk</t>
  </si>
  <si>
    <t>Ćwiąkała</t>
  </si>
  <si>
    <t>Paweł</t>
  </si>
  <si>
    <t>KW Jastrzębie</t>
  </si>
  <si>
    <t>Byrka</t>
  </si>
  <si>
    <t>Maršálek</t>
  </si>
  <si>
    <t>HO Frýdek-Místek</t>
  </si>
  <si>
    <t>Hurta</t>
  </si>
  <si>
    <t>Kolařík</t>
  </si>
  <si>
    <t>Jakub</t>
  </si>
  <si>
    <t>Jančuš</t>
  </si>
  <si>
    <t>Vilém</t>
  </si>
  <si>
    <t>Podhorský</t>
  </si>
  <si>
    <t>Král</t>
  </si>
  <si>
    <t>Barnabáš</t>
  </si>
  <si>
    <t>Vařecha</t>
  </si>
  <si>
    <t>Kuřim</t>
  </si>
  <si>
    <t>Simeon</t>
  </si>
  <si>
    <t>Vlček</t>
  </si>
  <si>
    <t>Ščučka</t>
  </si>
  <si>
    <t>Vychodil</t>
  </si>
  <si>
    <t>Mareš</t>
  </si>
  <si>
    <t>Vítek</t>
  </si>
  <si>
    <t>Jelínek</t>
  </si>
  <si>
    <t>17až18</t>
  </si>
  <si>
    <t>Košťál</t>
  </si>
  <si>
    <t>Pikonski</t>
  </si>
  <si>
    <t>19až20</t>
  </si>
  <si>
    <t>Rumplík</t>
  </si>
  <si>
    <t>Bilík</t>
  </si>
  <si>
    <t>ZŠ Šafaříkova Val.Mez.</t>
  </si>
  <si>
    <t>Petřek</t>
  </si>
  <si>
    <t>Srba</t>
  </si>
  <si>
    <t>Tomáš</t>
  </si>
  <si>
    <t>Čep</t>
  </si>
  <si>
    <t>Doseděl</t>
  </si>
  <si>
    <t>Viktor</t>
  </si>
  <si>
    <t>HO Adrenalin Prostějov, lezeckytrenink.cz, Flash Wall</t>
  </si>
  <si>
    <t>Konečný</t>
  </si>
  <si>
    <t>Radovan</t>
  </si>
  <si>
    <t>Přerov</t>
  </si>
  <si>
    <t>Krčmář</t>
  </si>
  <si>
    <t>Langer</t>
  </si>
  <si>
    <t>Radim</t>
  </si>
  <si>
    <t>Nagy</t>
  </si>
  <si>
    <t>Sebastián</t>
  </si>
  <si>
    <t>Pešák</t>
  </si>
  <si>
    <t>Říha</t>
  </si>
  <si>
    <t>Slovák</t>
  </si>
  <si>
    <t>Strachota</t>
  </si>
  <si>
    <t>Topič</t>
  </si>
  <si>
    <t>Dominik</t>
  </si>
  <si>
    <t>Tovaryš</t>
  </si>
  <si>
    <t>Michael</t>
  </si>
  <si>
    <t xml:space="preserve">Výstřela </t>
  </si>
  <si>
    <t>Jakubovski</t>
  </si>
  <si>
    <t>ZERWA Wrocław</t>
  </si>
  <si>
    <t xml:space="preserve">Jędryka </t>
  </si>
  <si>
    <t>Kacper</t>
  </si>
  <si>
    <t>Mateusz</t>
  </si>
  <si>
    <t>Jasna Gliwice (PL)</t>
  </si>
  <si>
    <t>Jerzy</t>
  </si>
  <si>
    <t>Alpika FPINKA Wroclaw (PL)</t>
  </si>
  <si>
    <t>Koreň</t>
  </si>
  <si>
    <t>Maichal Bernard</t>
  </si>
  <si>
    <t>Mitlewski</t>
  </si>
  <si>
    <t>Ernest</t>
  </si>
  <si>
    <t>Mikulec</t>
  </si>
  <si>
    <t>Babača</t>
  </si>
  <si>
    <t>Čeněk</t>
  </si>
  <si>
    <t>Hromada</t>
  </si>
  <si>
    <t>Lezecká akadémia, Vyškov</t>
  </si>
  <si>
    <t>Kocián</t>
  </si>
  <si>
    <t>Gruber</t>
  </si>
  <si>
    <t>Doleček</t>
  </si>
  <si>
    <t>Houštěk</t>
  </si>
  <si>
    <t>HOVRCH Nové město nad Metují</t>
  </si>
  <si>
    <t>Bělocký</t>
  </si>
  <si>
    <t>Jonáš</t>
  </si>
  <si>
    <t>Osoba</t>
  </si>
  <si>
    <t>Lysák</t>
  </si>
  <si>
    <t>Závorka</t>
  </si>
  <si>
    <t>Prokop</t>
  </si>
  <si>
    <t>Rypl</t>
  </si>
  <si>
    <t>Jiří</t>
  </si>
  <si>
    <t>Pospíšil</t>
  </si>
  <si>
    <t>Seitz</t>
  </si>
  <si>
    <t>Lukas</t>
  </si>
  <si>
    <t>Stránský</t>
  </si>
  <si>
    <t>Kalášek</t>
  </si>
  <si>
    <t>Vyskočil</t>
  </si>
  <si>
    <t>Kolář</t>
  </si>
  <si>
    <t>Vladimír</t>
  </si>
  <si>
    <t>Mach</t>
  </si>
  <si>
    <t>Michna</t>
  </si>
  <si>
    <t>Struška</t>
  </si>
  <si>
    <t>Ciesielski</t>
  </si>
  <si>
    <t>Bartosz</t>
  </si>
  <si>
    <t>GTW Giwice (PL)</t>
  </si>
  <si>
    <t>Salach</t>
  </si>
  <si>
    <t>Piotr Witold</t>
  </si>
  <si>
    <t>Zalesinski</t>
  </si>
  <si>
    <t>Szymon</t>
  </si>
  <si>
    <t>Zerva Wroclav</t>
  </si>
  <si>
    <t>Mikolaj</t>
  </si>
  <si>
    <t>Matůš</t>
  </si>
  <si>
    <t>JAMES Šarpoš Žilina (SK)</t>
  </si>
  <si>
    <t>Štefánik</t>
  </si>
  <si>
    <t>Holík</t>
  </si>
  <si>
    <t>HO Studénka</t>
  </si>
  <si>
    <t xml:space="preserve">Bečička </t>
  </si>
  <si>
    <t>Rychlík</t>
  </si>
  <si>
    <t>Nebojsa</t>
  </si>
  <si>
    <t>Špringl</t>
  </si>
  <si>
    <t>Zaorálek</t>
  </si>
  <si>
    <t>Juřica</t>
  </si>
  <si>
    <t>Babica</t>
  </si>
  <si>
    <t>Havránek</t>
  </si>
  <si>
    <t>Kubálek</t>
  </si>
  <si>
    <t>Kubica</t>
  </si>
  <si>
    <t>Rocky Monkeys TJ Sokol Brno I</t>
  </si>
  <si>
    <t>Malík</t>
  </si>
  <si>
    <t>Matějčný</t>
  </si>
  <si>
    <t>David</t>
  </si>
  <si>
    <t>Neděla</t>
  </si>
  <si>
    <t>Opletal</t>
  </si>
  <si>
    <t>Ryčovský</t>
  </si>
  <si>
    <t>Maxmilián</t>
  </si>
  <si>
    <t>Šimek</t>
  </si>
  <si>
    <t>Palczyński</t>
  </si>
  <si>
    <t>Krzysztof</t>
  </si>
  <si>
    <t>Zerwa Wrocław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</si>
</sst>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\ [$₹-458]* #,##0\ ;\ [$₹-458]* \-#,##0\ ;\ [$₹-458]* &quot;- &quot;;\ @\ "/>
    <numFmt numFmtId="169" formatCode="0.0"/>
    <numFmt numFmtId="170" formatCode="0.000000"/>
  </numFmts>
  <fonts count="48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31"/>
      <name val="Calibri"/>
      <family val="2"/>
    </font>
    <font>
      <u val="single"/>
      <sz val="1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8"/>
      <name val="Calibri"/>
      <family val="2"/>
    </font>
    <font>
      <b/>
      <u val="single"/>
      <sz val="20"/>
      <color indexed="9"/>
      <name val="Calibri"/>
      <family val="2"/>
    </font>
    <font>
      <b/>
      <u val="single"/>
      <sz val="20"/>
      <name val="Calibri"/>
      <family val="2"/>
    </font>
    <font>
      <b/>
      <u val="single"/>
      <sz val="20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b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u val="single"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sz val="9"/>
      <color indexed="58"/>
      <name val="Tahoma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5" fillId="0" borderId="0" applyBorder="0" applyProtection="0">
      <alignment/>
    </xf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8" fillId="0" borderId="0">
      <alignment/>
      <protection/>
    </xf>
  </cellStyleXfs>
  <cellXfs count="381">
    <xf numFmtId="164" fontId="0" fillId="0" borderId="0" xfId="0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6" fontId="11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5" fontId="9" fillId="0" borderId="0" xfId="0" applyNumberFormat="1" applyFont="1" applyAlignment="1" applyProtection="1">
      <alignment/>
      <protection locked="0"/>
    </xf>
    <xf numFmtId="166" fontId="9" fillId="0" borderId="0" xfId="0" applyNumberFormat="1" applyFont="1" applyAlignment="1" applyProtection="1">
      <alignment/>
      <protection locked="0"/>
    </xf>
    <xf numFmtId="164" fontId="9" fillId="0" borderId="0" xfId="0" applyFont="1" applyAlignment="1">
      <alignment/>
    </xf>
    <xf numFmtId="164" fontId="16" fillId="0" borderId="0" xfId="0" applyFont="1" applyAlignment="1">
      <alignment vertical="center"/>
    </xf>
    <xf numFmtId="165" fontId="17" fillId="0" borderId="2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19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left" vertical="center"/>
    </xf>
    <xf numFmtId="164" fontId="9" fillId="0" borderId="0" xfId="0" applyFont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5" fontId="23" fillId="0" borderId="2" xfId="0" applyNumberFormat="1" applyFont="1" applyBorder="1" applyAlignment="1">
      <alignment vertical="center"/>
    </xf>
    <xf numFmtId="165" fontId="24" fillId="0" borderId="2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9" fillId="0" borderId="0" xfId="0" applyNumberFormat="1" applyFont="1" applyAlignment="1" applyProtection="1">
      <alignment vertical="center"/>
      <protection locked="0"/>
    </xf>
    <xf numFmtId="166" fontId="9" fillId="0" borderId="0" xfId="0" applyNumberFormat="1" applyFont="1" applyAlignment="1" applyProtection="1">
      <alignment vertical="center"/>
      <protection locked="0"/>
    </xf>
    <xf numFmtId="166" fontId="16" fillId="0" borderId="0" xfId="0" applyNumberFormat="1" applyFont="1" applyAlignment="1" applyProtection="1">
      <alignment vertical="center"/>
      <protection locked="0"/>
    </xf>
    <xf numFmtId="164" fontId="25" fillId="0" borderId="0" xfId="0" applyFont="1" applyBorder="1" applyAlignment="1">
      <alignment horizontal="center" vertical="center" textRotation="90" wrapText="1"/>
    </xf>
    <xf numFmtId="164" fontId="26" fillId="0" borderId="2" xfId="0" applyFont="1" applyFill="1" applyBorder="1" applyAlignment="1">
      <alignment horizontal="left" vertical="center"/>
    </xf>
    <xf numFmtId="165" fontId="27" fillId="0" borderId="2" xfId="37" applyNumberFormat="1" applyFont="1" applyBorder="1" applyAlignment="1">
      <alignment horizontal="center" vertical="center"/>
      <protection/>
    </xf>
    <xf numFmtId="165" fontId="27" fillId="0" borderId="2" xfId="0" applyNumberFormat="1" applyFont="1" applyBorder="1" applyAlignment="1">
      <alignment horizontal="right" vertical="center"/>
    </xf>
    <xf numFmtId="165" fontId="29" fillId="0" borderId="2" xfId="37" applyNumberFormat="1" applyFont="1" applyBorder="1" applyAlignment="1">
      <alignment horizontal="center" vertical="center"/>
      <protection/>
    </xf>
    <xf numFmtId="164" fontId="27" fillId="0" borderId="2" xfId="37" applyFont="1" applyBorder="1" applyAlignment="1">
      <alignment horizontal="left" vertical="center"/>
      <protection/>
    </xf>
    <xf numFmtId="166" fontId="11" fillId="0" borderId="3" xfId="0" applyNumberFormat="1" applyFont="1" applyBorder="1" applyAlignment="1">
      <alignment horizontal="center" vertical="center"/>
    </xf>
    <xf numFmtId="167" fontId="14" fillId="9" borderId="4" xfId="0" applyNumberFormat="1" applyFont="1" applyFill="1" applyBorder="1" applyAlignment="1">
      <alignment horizontal="center" vertical="center"/>
    </xf>
    <xf numFmtId="167" fontId="30" fillId="9" borderId="4" xfId="0" applyNumberFormat="1" applyFont="1" applyFill="1" applyBorder="1" applyAlignment="1">
      <alignment horizontal="center" vertical="center"/>
    </xf>
    <xf numFmtId="164" fontId="28" fillId="0" borderId="2" xfId="0" applyFont="1" applyBorder="1" applyAlignment="1">
      <alignment horizontal="center" vertical="center"/>
    </xf>
    <xf numFmtId="166" fontId="11" fillId="0" borderId="0" xfId="0" applyNumberFormat="1" applyFont="1" applyAlignment="1" applyProtection="1">
      <alignment vertical="center"/>
      <protection locked="0"/>
    </xf>
    <xf numFmtId="164" fontId="11" fillId="0" borderId="0" xfId="0" applyFont="1" applyAlignment="1">
      <alignment vertical="center"/>
    </xf>
    <xf numFmtId="165" fontId="30" fillId="9" borderId="5" xfId="37" applyNumberFormat="1" applyFont="1" applyFill="1" applyBorder="1" applyAlignment="1">
      <alignment horizontal="center" vertical="center" wrapText="1"/>
      <protection/>
    </xf>
    <xf numFmtId="164" fontId="31" fillId="9" borderId="5" xfId="0" applyFont="1" applyFill="1" applyBorder="1" applyAlignment="1">
      <alignment horizontal="left" vertical="center" wrapText="1"/>
    </xf>
    <xf numFmtId="167" fontId="31" fillId="9" borderId="5" xfId="0" applyNumberFormat="1" applyFont="1" applyFill="1" applyBorder="1" applyAlignment="1">
      <alignment horizontal="center" vertical="center" wrapText="1"/>
    </xf>
    <xf numFmtId="164" fontId="30" fillId="9" borderId="5" xfId="0" applyFont="1" applyFill="1" applyBorder="1" applyAlignment="1">
      <alignment horizontal="center" vertical="center" wrapText="1"/>
    </xf>
    <xf numFmtId="164" fontId="14" fillId="9" borderId="5" xfId="0" applyFont="1" applyFill="1" applyBorder="1" applyAlignment="1">
      <alignment horizontal="center" vertical="center" wrapText="1"/>
    </xf>
    <xf numFmtId="166" fontId="31" fillId="9" borderId="5" xfId="0" applyNumberFormat="1" applyFont="1" applyFill="1" applyBorder="1" applyAlignment="1">
      <alignment horizontal="center" vertical="center" wrapText="1"/>
    </xf>
    <xf numFmtId="167" fontId="14" fillId="9" borderId="5" xfId="0" applyNumberFormat="1" applyFont="1" applyFill="1" applyBorder="1" applyAlignment="1">
      <alignment horizontal="center" vertical="center" wrapText="1"/>
    </xf>
    <xf numFmtId="167" fontId="30" fillId="9" borderId="5" xfId="0" applyNumberFormat="1" applyFont="1" applyFill="1" applyBorder="1" applyAlignment="1">
      <alignment horizontal="center" vertical="center" wrapText="1"/>
    </xf>
    <xf numFmtId="164" fontId="31" fillId="9" borderId="5" xfId="0" applyFont="1" applyFill="1" applyBorder="1" applyAlignment="1">
      <alignment horizontal="center" vertical="center" wrapText="1"/>
    </xf>
    <xf numFmtId="165" fontId="9" fillId="0" borderId="0" xfId="0" applyNumberFormat="1" applyFont="1" applyAlignment="1" applyProtection="1">
      <alignment wrapText="1"/>
      <protection locked="0"/>
    </xf>
    <xf numFmtId="166" fontId="9" fillId="0" borderId="0" xfId="0" applyNumberFormat="1" applyFont="1" applyAlignment="1" applyProtection="1">
      <alignment wrapText="1"/>
      <protection locked="0"/>
    </xf>
    <xf numFmtId="166" fontId="11" fillId="0" borderId="0" xfId="0" applyNumberFormat="1" applyFont="1" applyAlignment="1" applyProtection="1">
      <alignment wrapText="1"/>
      <protection locked="0"/>
    </xf>
    <xf numFmtId="164" fontId="11" fillId="0" borderId="0" xfId="0" applyFont="1" applyAlignment="1">
      <alignment wrapText="1"/>
    </xf>
    <xf numFmtId="167" fontId="32" fillId="0" borderId="6" xfId="0" applyNumberFormat="1" applyFont="1" applyBorder="1" applyAlignment="1">
      <alignment horizontal="center"/>
    </xf>
    <xf numFmtId="167" fontId="32" fillId="0" borderId="7" xfId="0" applyNumberFormat="1" applyFont="1" applyBorder="1" applyAlignment="1">
      <alignment horizontal="center"/>
    </xf>
    <xf numFmtId="167" fontId="32" fillId="0" borderId="8" xfId="0" applyNumberFormat="1" applyFont="1" applyBorder="1" applyAlignment="1">
      <alignment horizontal="center"/>
    </xf>
    <xf numFmtId="167" fontId="9" fillId="0" borderId="9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 horizontal="left"/>
    </xf>
    <xf numFmtId="164" fontId="9" fillId="0" borderId="10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4" fontId="9" fillId="0" borderId="11" xfId="0" applyFont="1" applyBorder="1" applyAlignment="1">
      <alignment horizontal="left"/>
    </xf>
    <xf numFmtId="164" fontId="9" fillId="10" borderId="11" xfId="0" applyFont="1" applyFill="1" applyBorder="1" applyAlignment="1">
      <alignment horizontal="center"/>
    </xf>
    <xf numFmtId="166" fontId="33" fillId="11" borderId="12" xfId="0" applyNumberFormat="1" applyFont="1" applyFill="1" applyBorder="1" applyAlignment="1">
      <alignment horizontal="center" vertical="center"/>
    </xf>
    <xf numFmtId="167" fontId="13" fillId="0" borderId="6" xfId="37" applyNumberFormat="1" applyFont="1" applyBorder="1" applyAlignment="1">
      <alignment horizontal="center" vertical="center"/>
      <protection/>
    </xf>
    <xf numFmtId="168" fontId="9" fillId="11" borderId="10" xfId="37" applyNumberFormat="1" applyFont="1" applyFill="1" applyBorder="1" applyAlignment="1">
      <alignment horizontal="center" vertical="center"/>
      <protection/>
    </xf>
    <xf numFmtId="169" fontId="11" fillId="11" borderId="13" xfId="0" applyNumberFormat="1" applyFont="1" applyFill="1" applyBorder="1" applyAlignment="1">
      <alignment horizontal="center" vertical="center"/>
    </xf>
    <xf numFmtId="169" fontId="9" fillId="11" borderId="13" xfId="0" applyNumberFormat="1" applyFont="1" applyFill="1" applyBorder="1" applyAlignment="1">
      <alignment horizontal="center" vertical="center"/>
    </xf>
    <xf numFmtId="167" fontId="34" fillId="0" borderId="6" xfId="0" applyNumberFormat="1" applyFont="1" applyBorder="1" applyAlignment="1">
      <alignment horizontal="center" vertical="center"/>
    </xf>
    <xf numFmtId="167" fontId="32" fillId="0" borderId="6" xfId="0" applyNumberFormat="1" applyFont="1" applyBorder="1" applyAlignment="1">
      <alignment horizontal="center" vertical="center"/>
    </xf>
    <xf numFmtId="169" fontId="15" fillId="11" borderId="13" xfId="0" applyNumberFormat="1" applyFont="1" applyFill="1" applyBorder="1" applyAlignment="1">
      <alignment horizontal="center" vertical="center"/>
    </xf>
    <xf numFmtId="167" fontId="13" fillId="11" borderId="12" xfId="0" applyNumberFormat="1" applyFont="1" applyFill="1" applyBorder="1" applyAlignment="1">
      <alignment horizontal="center" vertical="center"/>
    </xf>
    <xf numFmtId="164" fontId="11" fillId="0" borderId="10" xfId="37" applyFont="1" applyBorder="1" applyAlignment="1">
      <alignment horizontal="center"/>
      <protection/>
    </xf>
    <xf numFmtId="164" fontId="10" fillId="0" borderId="8" xfId="37" applyFont="1" applyBorder="1" applyAlignment="1">
      <alignment horizontal="center"/>
      <protection/>
    </xf>
    <xf numFmtId="164" fontId="11" fillId="0" borderId="11" xfId="37" applyFont="1" applyBorder="1" applyAlignment="1">
      <alignment horizontal="left"/>
      <protection/>
    </xf>
    <xf numFmtId="167" fontId="12" fillId="0" borderId="6" xfId="37" applyNumberFormat="1" applyFont="1" applyBorder="1" applyAlignment="1">
      <alignment horizontal="center" vertical="center"/>
      <protection/>
    </xf>
    <xf numFmtId="167" fontId="13" fillId="0" borderId="6" xfId="37" applyNumberFormat="1" applyFont="1" applyBorder="1" applyAlignment="1" applyProtection="1">
      <alignment horizontal="center" vertical="center"/>
      <protection/>
    </xf>
    <xf numFmtId="167" fontId="34" fillId="0" borderId="6" xfId="0" applyNumberFormat="1" applyFont="1" applyBorder="1" applyAlignment="1" applyProtection="1">
      <alignment horizontal="center" vertical="center"/>
      <protection/>
    </xf>
    <xf numFmtId="167" fontId="32" fillId="0" borderId="6" xfId="0" applyNumberFormat="1" applyFont="1" applyBorder="1" applyAlignment="1" applyProtection="1">
      <alignment horizontal="center" vertical="center"/>
      <protection/>
    </xf>
    <xf numFmtId="164" fontId="9" fillId="0" borderId="11" xfId="0" applyFont="1" applyBorder="1" applyAlignment="1" applyProtection="1">
      <alignment horizontal="left"/>
      <protection/>
    </xf>
    <xf numFmtId="164" fontId="9" fillId="0" borderId="9" xfId="0" applyFont="1" applyBorder="1" applyAlignment="1">
      <alignment horizontal="left"/>
    </xf>
    <xf numFmtId="164" fontId="9" fillId="0" borderId="10" xfId="0" applyFont="1" applyBorder="1" applyAlignment="1">
      <alignment horizontal="left"/>
    </xf>
    <xf numFmtId="164" fontId="9" fillId="0" borderId="10" xfId="0" applyFont="1" applyBorder="1" applyAlignment="1" applyProtection="1">
      <alignment horizontal="center"/>
      <protection/>
    </xf>
    <xf numFmtId="164" fontId="11" fillId="0" borderId="11" xfId="0" applyFont="1" applyBorder="1" applyAlignment="1">
      <alignment horizontal="left"/>
    </xf>
    <xf numFmtId="167" fontId="32" fillId="0" borderId="9" xfId="0" applyNumberFormat="1" applyFont="1" applyBorder="1" applyAlignment="1">
      <alignment horizontal="left"/>
    </xf>
    <xf numFmtId="167" fontId="32" fillId="0" borderId="10" xfId="0" applyNumberFormat="1" applyFont="1" applyBorder="1" applyAlignment="1">
      <alignment horizontal="left"/>
    </xf>
    <xf numFmtId="167" fontId="13" fillId="0" borderId="7" xfId="37" applyNumberFormat="1" applyFont="1" applyBorder="1" applyAlignment="1">
      <alignment horizontal="center" vertical="center"/>
      <protection/>
    </xf>
    <xf numFmtId="167" fontId="13" fillId="0" borderId="7" xfId="37" applyNumberFormat="1" applyFont="1" applyBorder="1" applyAlignment="1" applyProtection="1">
      <alignment horizontal="center" vertical="center"/>
      <protection/>
    </xf>
    <xf numFmtId="167" fontId="32" fillId="0" borderId="14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left"/>
    </xf>
    <xf numFmtId="167" fontId="9" fillId="0" borderId="16" xfId="0" applyNumberFormat="1" applyFont="1" applyBorder="1" applyAlignment="1">
      <alignment horizontal="left"/>
    </xf>
    <xf numFmtId="164" fontId="9" fillId="0" borderId="16" xfId="0" applyFont="1" applyBorder="1" applyAlignment="1">
      <alignment horizontal="center"/>
    </xf>
    <xf numFmtId="164" fontId="10" fillId="0" borderId="14" xfId="0" applyFont="1" applyBorder="1" applyAlignment="1">
      <alignment horizontal="center"/>
    </xf>
    <xf numFmtId="164" fontId="11" fillId="0" borderId="17" xfId="37" applyFont="1" applyBorder="1" applyAlignment="1" applyProtection="1">
      <alignment horizontal="left"/>
      <protection/>
    </xf>
    <xf numFmtId="164" fontId="9" fillId="10" borderId="17" xfId="0" applyFont="1" applyFill="1" applyBorder="1" applyAlignment="1">
      <alignment horizontal="center"/>
    </xf>
    <xf numFmtId="166" fontId="33" fillId="11" borderId="18" xfId="0" applyNumberFormat="1" applyFont="1" applyFill="1" applyBorder="1" applyAlignment="1">
      <alignment horizontal="center" vertical="center"/>
    </xf>
    <xf numFmtId="167" fontId="13" fillId="0" borderId="19" xfId="37" applyNumberFormat="1" applyFont="1" applyBorder="1" applyAlignment="1">
      <alignment horizontal="center" vertical="center"/>
      <protection/>
    </xf>
    <xf numFmtId="168" fontId="9" fillId="11" borderId="16" xfId="37" applyNumberFormat="1" applyFont="1" applyFill="1" applyBorder="1" applyAlignment="1">
      <alignment horizontal="center" vertical="center"/>
      <protection/>
    </xf>
    <xf numFmtId="169" fontId="11" fillId="11" borderId="20" xfId="0" applyNumberFormat="1" applyFont="1" applyFill="1" applyBorder="1" applyAlignment="1">
      <alignment horizontal="center" vertical="center"/>
    </xf>
    <xf numFmtId="167" fontId="13" fillId="0" borderId="21" xfId="37" applyNumberFormat="1" applyFont="1" applyBorder="1" applyAlignment="1" applyProtection="1">
      <alignment horizontal="center" vertical="center"/>
      <protection/>
    </xf>
    <xf numFmtId="169" fontId="9" fillId="11" borderId="20" xfId="0" applyNumberFormat="1" applyFont="1" applyFill="1" applyBorder="1" applyAlignment="1">
      <alignment horizontal="center" vertical="center"/>
    </xf>
    <xf numFmtId="167" fontId="34" fillId="0" borderId="19" xfId="0" applyNumberFormat="1" applyFont="1" applyBorder="1" applyAlignment="1" applyProtection="1">
      <alignment horizontal="center" vertical="center"/>
      <protection/>
    </xf>
    <xf numFmtId="167" fontId="32" fillId="0" borderId="19" xfId="0" applyNumberFormat="1" applyFont="1" applyBorder="1" applyAlignment="1">
      <alignment horizontal="center" vertical="center"/>
    </xf>
    <xf numFmtId="169" fontId="15" fillId="11" borderId="20" xfId="0" applyNumberFormat="1" applyFont="1" applyFill="1" applyBorder="1" applyAlignment="1">
      <alignment horizontal="center" vertical="center"/>
    </xf>
    <xf numFmtId="167" fontId="13" fillId="0" borderId="22" xfId="37" applyNumberFormat="1" applyFont="1" applyBorder="1" applyAlignment="1">
      <alignment horizontal="center" vertical="center"/>
      <protection/>
    </xf>
    <xf numFmtId="164" fontId="36" fillId="0" borderId="14" xfId="20" applyFont="1" applyBorder="1" applyAlignment="1" applyProtection="1">
      <alignment horizontal="center"/>
      <protection/>
    </xf>
    <xf numFmtId="164" fontId="9" fillId="0" borderId="17" xfId="0" applyFont="1" applyBorder="1" applyAlignment="1">
      <alignment horizontal="left"/>
    </xf>
    <xf numFmtId="167" fontId="12" fillId="0" borderId="19" xfId="37" applyNumberFormat="1" applyFont="1" applyBorder="1" applyAlignment="1">
      <alignment horizontal="center" vertical="center"/>
      <protection/>
    </xf>
    <xf numFmtId="164" fontId="13" fillId="11" borderId="12" xfId="0" applyFont="1" applyFill="1" applyBorder="1" applyAlignment="1">
      <alignment horizontal="center" vertical="center"/>
    </xf>
    <xf numFmtId="167" fontId="32" fillId="0" borderId="23" xfId="0" applyNumberFormat="1" applyFont="1" applyBorder="1" applyAlignment="1">
      <alignment horizontal="center"/>
    </xf>
    <xf numFmtId="164" fontId="9" fillId="0" borderId="24" xfId="0" applyFont="1" applyBorder="1" applyAlignment="1">
      <alignment horizontal="left"/>
    </xf>
    <xf numFmtId="164" fontId="9" fillId="0" borderId="25" xfId="0" applyFont="1" applyBorder="1" applyAlignment="1">
      <alignment horizontal="left"/>
    </xf>
    <xf numFmtId="164" fontId="9" fillId="0" borderId="25" xfId="0" applyFont="1" applyBorder="1" applyAlignment="1">
      <alignment horizontal="center"/>
    </xf>
    <xf numFmtId="164" fontId="37" fillId="0" borderId="23" xfId="0" applyFont="1" applyBorder="1" applyAlignment="1">
      <alignment horizontal="center"/>
    </xf>
    <xf numFmtId="164" fontId="9" fillId="0" borderId="26" xfId="0" applyFont="1" applyBorder="1" applyAlignment="1">
      <alignment horizontal="left"/>
    </xf>
    <xf numFmtId="164" fontId="9" fillId="10" borderId="26" xfId="0" applyFont="1" applyFill="1" applyBorder="1" applyAlignment="1">
      <alignment horizontal="center"/>
    </xf>
    <xf numFmtId="166" fontId="33" fillId="11" borderId="27" xfId="0" applyNumberFormat="1" applyFont="1" applyFill="1" applyBorder="1" applyAlignment="1">
      <alignment horizontal="center" vertical="center"/>
    </xf>
    <xf numFmtId="167" fontId="12" fillId="0" borderId="28" xfId="0" applyNumberFormat="1" applyFont="1" applyBorder="1" applyAlignment="1">
      <alignment horizontal="center" vertical="center"/>
    </xf>
    <xf numFmtId="168" fontId="9" fillId="11" borderId="25" xfId="37" applyNumberFormat="1" applyFont="1" applyFill="1" applyBorder="1" applyAlignment="1">
      <alignment horizontal="center" vertical="center"/>
      <protection/>
    </xf>
    <xf numFmtId="169" fontId="11" fillId="0" borderId="29" xfId="0" applyNumberFormat="1" applyFont="1" applyBorder="1" applyAlignment="1">
      <alignment horizontal="center" vertical="center"/>
    </xf>
    <xf numFmtId="167" fontId="13" fillId="0" borderId="30" xfId="0" applyNumberFormat="1" applyFont="1" applyBorder="1" applyAlignment="1">
      <alignment horizontal="center" vertical="center"/>
    </xf>
    <xf numFmtId="169" fontId="9" fillId="11" borderId="29" xfId="0" applyNumberFormat="1" applyFont="1" applyFill="1" applyBorder="1" applyAlignment="1">
      <alignment horizontal="center" vertical="center"/>
    </xf>
    <xf numFmtId="167" fontId="13" fillId="0" borderId="28" xfId="37" applyNumberFormat="1" applyFont="1" applyBorder="1" applyAlignment="1">
      <alignment horizontal="center" vertical="center"/>
      <protection/>
    </xf>
    <xf numFmtId="167" fontId="34" fillId="0" borderId="28" xfId="0" applyNumberFormat="1" applyFont="1" applyBorder="1" applyAlignment="1">
      <alignment horizontal="center" vertical="center"/>
    </xf>
    <xf numFmtId="167" fontId="32" fillId="0" borderId="28" xfId="0" applyNumberFormat="1" applyFont="1" applyBorder="1" applyAlignment="1">
      <alignment horizontal="center" vertical="center"/>
    </xf>
    <xf numFmtId="169" fontId="15" fillId="11" borderId="29" xfId="0" applyNumberFormat="1" applyFont="1" applyFill="1" applyBorder="1" applyAlignment="1">
      <alignment horizontal="center" vertical="center"/>
    </xf>
    <xf numFmtId="170" fontId="9" fillId="0" borderId="0" xfId="0" applyNumberFormat="1" applyFont="1" applyAlignment="1">
      <alignment/>
    </xf>
    <xf numFmtId="167" fontId="32" fillId="0" borderId="31" xfId="0" applyNumberFormat="1" applyFont="1" applyBorder="1" applyAlignment="1">
      <alignment horizontal="center"/>
    </xf>
    <xf numFmtId="167" fontId="9" fillId="0" borderId="32" xfId="0" applyNumberFormat="1" applyFont="1" applyBorder="1" applyAlignment="1">
      <alignment horizontal="left"/>
    </xf>
    <xf numFmtId="167" fontId="9" fillId="0" borderId="33" xfId="0" applyNumberFormat="1" applyFont="1" applyBorder="1" applyAlignment="1">
      <alignment horizontal="left"/>
    </xf>
    <xf numFmtId="164" fontId="11" fillId="0" borderId="33" xfId="37" applyFont="1" applyBorder="1" applyAlignment="1">
      <alignment horizontal="center"/>
      <protection/>
    </xf>
    <xf numFmtId="164" fontId="10" fillId="0" borderId="31" xfId="37" applyFont="1" applyBorder="1" applyAlignment="1">
      <alignment horizontal="center"/>
      <protection/>
    </xf>
    <xf numFmtId="164" fontId="11" fillId="0" borderId="17" xfId="37" applyFont="1" applyBorder="1" applyAlignment="1">
      <alignment horizontal="left"/>
      <protection/>
    </xf>
    <xf numFmtId="164" fontId="9" fillId="10" borderId="34" xfId="0" applyFont="1" applyFill="1" applyBorder="1" applyAlignment="1">
      <alignment horizontal="center"/>
    </xf>
    <xf numFmtId="167" fontId="12" fillId="0" borderId="35" xfId="37" applyNumberFormat="1" applyFont="1" applyBorder="1" applyAlignment="1">
      <alignment horizontal="center" vertical="center"/>
      <protection/>
    </xf>
    <xf numFmtId="169" fontId="11" fillId="11" borderId="36" xfId="0" applyNumberFormat="1" applyFont="1" applyFill="1" applyBorder="1" applyAlignment="1">
      <alignment horizontal="center" vertical="center"/>
    </xf>
    <xf numFmtId="167" fontId="13" fillId="0" borderId="37" xfId="37" applyNumberFormat="1" applyFont="1" applyBorder="1" applyAlignment="1">
      <alignment horizontal="center" vertical="center"/>
      <protection/>
    </xf>
    <xf numFmtId="169" fontId="9" fillId="11" borderId="36" xfId="0" applyNumberFormat="1" applyFont="1" applyFill="1" applyBorder="1" applyAlignment="1">
      <alignment horizontal="center" vertical="center"/>
    </xf>
    <xf numFmtId="167" fontId="13" fillId="0" borderId="35" xfId="37" applyNumberFormat="1" applyFont="1" applyBorder="1" applyAlignment="1" applyProtection="1">
      <alignment horizontal="center" vertical="center"/>
      <protection/>
    </xf>
    <xf numFmtId="167" fontId="34" fillId="0" borderId="35" xfId="0" applyNumberFormat="1" applyFont="1" applyBorder="1" applyAlignment="1" applyProtection="1">
      <alignment horizontal="center" vertical="center"/>
      <protection/>
    </xf>
    <xf numFmtId="167" fontId="32" fillId="0" borderId="35" xfId="0" applyNumberFormat="1" applyFont="1" applyBorder="1" applyAlignment="1" applyProtection="1">
      <alignment horizontal="center" vertical="center"/>
      <protection/>
    </xf>
    <xf numFmtId="169" fontId="15" fillId="11" borderId="36" xfId="0" applyNumberFormat="1" applyFont="1" applyFill="1" applyBorder="1" applyAlignment="1">
      <alignment horizontal="center" vertical="center"/>
    </xf>
    <xf numFmtId="167" fontId="32" fillId="0" borderId="28" xfId="0" applyNumberFormat="1" applyFont="1" applyBorder="1" applyAlignment="1">
      <alignment horizontal="center"/>
    </xf>
    <xf numFmtId="167" fontId="32" fillId="0" borderId="38" xfId="0" applyNumberFormat="1" applyFont="1" applyBorder="1" applyAlignment="1">
      <alignment horizontal="center"/>
    </xf>
    <xf numFmtId="164" fontId="11" fillId="0" borderId="9" xfId="37" applyFont="1" applyBorder="1" applyAlignment="1">
      <alignment horizontal="left"/>
      <protection/>
    </xf>
    <xf numFmtId="164" fontId="11" fillId="0" borderId="10" xfId="37" applyFont="1" applyBorder="1" applyAlignment="1">
      <alignment horizontal="left"/>
      <protection/>
    </xf>
    <xf numFmtId="164" fontId="11" fillId="0" borderId="11" xfId="37" applyFont="1" applyBorder="1" applyAlignment="1" applyProtection="1">
      <alignment horizontal="left"/>
      <protection/>
    </xf>
    <xf numFmtId="167" fontId="13" fillId="0" borderId="22" xfId="37" applyNumberFormat="1" applyFont="1" applyBorder="1" applyAlignment="1" applyProtection="1">
      <alignment horizontal="center" vertical="center"/>
      <protection/>
    </xf>
    <xf numFmtId="167" fontId="13" fillId="11" borderId="27" xfId="0" applyNumberFormat="1" applyFont="1" applyFill="1" applyBorder="1" applyAlignment="1">
      <alignment horizontal="center" vertical="center"/>
    </xf>
    <xf numFmtId="167" fontId="32" fillId="0" borderId="19" xfId="0" applyNumberFormat="1" applyFont="1" applyBorder="1" applyAlignment="1">
      <alignment horizontal="center"/>
    </xf>
    <xf numFmtId="167" fontId="32" fillId="0" borderId="21" xfId="0" applyNumberFormat="1" applyFont="1" applyBorder="1" applyAlignment="1">
      <alignment horizontal="center"/>
    </xf>
    <xf numFmtId="167" fontId="13" fillId="11" borderId="18" xfId="0" applyNumberFormat="1" applyFont="1" applyFill="1" applyBorder="1" applyAlignment="1">
      <alignment horizontal="center" vertical="center"/>
    </xf>
    <xf numFmtId="164" fontId="11" fillId="0" borderId="16" xfId="37" applyFont="1" applyBorder="1" applyAlignment="1">
      <alignment horizontal="center"/>
      <protection/>
    </xf>
    <xf numFmtId="164" fontId="10" fillId="0" borderId="14" xfId="37" applyFont="1" applyBorder="1" applyAlignment="1">
      <alignment horizontal="center"/>
      <protection/>
    </xf>
    <xf numFmtId="167" fontId="13" fillId="0" borderId="21" xfId="37" applyNumberFormat="1" applyFont="1" applyBorder="1" applyAlignment="1">
      <alignment horizontal="center" vertical="center"/>
      <protection/>
    </xf>
    <xf numFmtId="167" fontId="34" fillId="0" borderId="19" xfId="0" applyNumberFormat="1" applyFont="1" applyBorder="1" applyAlignment="1">
      <alignment horizontal="center" vertical="center"/>
    </xf>
    <xf numFmtId="165" fontId="11" fillId="0" borderId="0" xfId="0" applyNumberFormat="1" applyFont="1" applyAlignment="1" applyProtection="1">
      <alignment/>
      <protection locked="0"/>
    </xf>
    <xf numFmtId="167" fontId="32" fillId="0" borderId="39" xfId="0" applyNumberFormat="1" applyFont="1" applyBorder="1" applyAlignment="1">
      <alignment horizontal="center"/>
    </xf>
    <xf numFmtId="167" fontId="9" fillId="0" borderId="40" xfId="0" applyNumberFormat="1" applyFont="1" applyBorder="1" applyAlignment="1">
      <alignment horizontal="left"/>
    </xf>
    <xf numFmtId="167" fontId="9" fillId="0" borderId="41" xfId="0" applyNumberFormat="1" applyFont="1" applyBorder="1" applyAlignment="1">
      <alignment horizontal="left"/>
    </xf>
    <xf numFmtId="164" fontId="9" fillId="0" borderId="42" xfId="0" applyFont="1" applyBorder="1" applyAlignment="1">
      <alignment horizontal="center"/>
    </xf>
    <xf numFmtId="164" fontId="10" fillId="0" borderId="43" xfId="0" applyFont="1" applyBorder="1" applyAlignment="1">
      <alignment horizontal="center"/>
    </xf>
    <xf numFmtId="164" fontId="9" fillId="10" borderId="18" xfId="0" applyFont="1" applyFill="1" applyBorder="1" applyAlignment="1">
      <alignment horizontal="center"/>
    </xf>
    <xf numFmtId="166" fontId="33" fillId="11" borderId="44" xfId="0" applyNumberFormat="1" applyFont="1" applyFill="1" applyBorder="1" applyAlignment="1">
      <alignment horizontal="center" vertical="center"/>
    </xf>
    <xf numFmtId="167" fontId="12" fillId="0" borderId="45" xfId="37" applyNumberFormat="1" applyFont="1" applyBorder="1" applyAlignment="1">
      <alignment horizontal="center" vertical="center"/>
      <protection/>
    </xf>
    <xf numFmtId="168" fontId="9" fillId="11" borderId="42" xfId="37" applyNumberFormat="1" applyFont="1" applyFill="1" applyBorder="1" applyAlignment="1">
      <alignment horizontal="center" vertical="center"/>
      <protection/>
    </xf>
    <xf numFmtId="169" fontId="11" fillId="11" borderId="46" xfId="0" applyNumberFormat="1" applyFont="1" applyFill="1" applyBorder="1" applyAlignment="1">
      <alignment horizontal="center" vertical="center"/>
    </xf>
    <xf numFmtId="167" fontId="13" fillId="0" borderId="45" xfId="37" applyNumberFormat="1" applyFont="1" applyBorder="1" applyAlignment="1" applyProtection="1">
      <alignment horizontal="center" vertical="center"/>
      <protection/>
    </xf>
    <xf numFmtId="169" fontId="9" fillId="11" borderId="46" xfId="0" applyNumberFormat="1" applyFont="1" applyFill="1" applyBorder="1" applyAlignment="1">
      <alignment horizontal="center" vertical="center"/>
    </xf>
    <xf numFmtId="167" fontId="13" fillId="0" borderId="45" xfId="37" applyNumberFormat="1" applyFont="1" applyBorder="1" applyAlignment="1">
      <alignment horizontal="center" vertical="center"/>
      <protection/>
    </xf>
    <xf numFmtId="167" fontId="32" fillId="0" borderId="19" xfId="0" applyNumberFormat="1" applyFont="1" applyBorder="1" applyAlignment="1" applyProtection="1">
      <alignment horizontal="center" vertical="center"/>
      <protection/>
    </xf>
    <xf numFmtId="164" fontId="13" fillId="11" borderId="18" xfId="0" applyFont="1" applyFill="1" applyBorder="1" applyAlignment="1">
      <alignment horizontal="center" vertical="center"/>
    </xf>
    <xf numFmtId="167" fontId="32" fillId="0" borderId="47" xfId="0" applyNumberFormat="1" applyFont="1" applyBorder="1" applyAlignment="1">
      <alignment horizontal="center"/>
    </xf>
    <xf numFmtId="167" fontId="32" fillId="0" borderId="15" xfId="0" applyNumberFormat="1" applyFont="1" applyBorder="1" applyAlignment="1">
      <alignment horizontal="left"/>
    </xf>
    <xf numFmtId="167" fontId="32" fillId="0" borderId="21" xfId="0" applyNumberFormat="1" applyFont="1" applyBorder="1" applyAlignment="1">
      <alignment horizontal="left"/>
    </xf>
    <xf numFmtId="167" fontId="32" fillId="0" borderId="22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left"/>
    </xf>
    <xf numFmtId="164" fontId="9" fillId="10" borderId="12" xfId="0" applyFont="1" applyFill="1" applyBorder="1" applyAlignment="1">
      <alignment horizontal="center"/>
    </xf>
    <xf numFmtId="164" fontId="13" fillId="11" borderId="44" xfId="0" applyFont="1" applyFill="1" applyBorder="1" applyAlignment="1">
      <alignment horizontal="center" vertical="center"/>
    </xf>
    <xf numFmtId="167" fontId="9" fillId="0" borderId="21" xfId="0" applyNumberFormat="1" applyFont="1" applyBorder="1" applyAlignment="1">
      <alignment horizontal="left"/>
    </xf>
    <xf numFmtId="167" fontId="13" fillId="0" borderId="19" xfId="37" applyNumberFormat="1" applyFont="1" applyBorder="1" applyAlignment="1" applyProtection="1">
      <alignment horizontal="center" vertical="center"/>
      <protection/>
    </xf>
    <xf numFmtId="167" fontId="34" fillId="0" borderId="45" xfId="0" applyNumberFormat="1" applyFont="1" applyBorder="1" applyAlignment="1">
      <alignment horizontal="center" vertical="center"/>
    </xf>
    <xf numFmtId="167" fontId="32" fillId="0" borderId="45" xfId="0" applyNumberFormat="1" applyFont="1" applyBorder="1" applyAlignment="1">
      <alignment horizontal="center" vertical="center"/>
    </xf>
    <xf numFmtId="169" fontId="15" fillId="11" borderId="46" xfId="0" applyNumberFormat="1" applyFont="1" applyFill="1" applyBorder="1" applyAlignment="1">
      <alignment horizontal="center" vertical="center"/>
    </xf>
    <xf numFmtId="164" fontId="9" fillId="10" borderId="48" xfId="0" applyFont="1" applyFill="1" applyBorder="1" applyAlignment="1">
      <alignment horizontal="center"/>
    </xf>
    <xf numFmtId="168" fontId="9" fillId="11" borderId="33" xfId="37" applyNumberFormat="1" applyFont="1" applyFill="1" applyBorder="1" applyAlignment="1">
      <alignment horizontal="center" vertical="center"/>
      <protection/>
    </xf>
    <xf numFmtId="167" fontId="34" fillId="0" borderId="35" xfId="0" applyNumberFormat="1" applyFont="1" applyBorder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167" fontId="32" fillId="0" borderId="49" xfId="0" applyNumberFormat="1" applyFont="1" applyBorder="1" applyAlignment="1">
      <alignment horizontal="center"/>
    </xf>
    <xf numFmtId="167" fontId="32" fillId="0" borderId="32" xfId="0" applyNumberFormat="1" applyFont="1" applyBorder="1" applyAlignment="1">
      <alignment horizontal="left"/>
    </xf>
    <xf numFmtId="167" fontId="32" fillId="0" borderId="50" xfId="0" applyNumberFormat="1" applyFont="1" applyBorder="1" applyAlignment="1">
      <alignment horizontal="left"/>
    </xf>
    <xf numFmtId="164" fontId="9" fillId="0" borderId="51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9" fillId="0" borderId="53" xfId="0" applyFont="1" applyBorder="1" applyAlignment="1">
      <alignment horizontal="left"/>
    </xf>
    <xf numFmtId="164" fontId="9" fillId="10" borderId="54" xfId="0" applyFont="1" applyFill="1" applyBorder="1" applyAlignment="1">
      <alignment horizontal="center"/>
    </xf>
    <xf numFmtId="167" fontId="12" fillId="0" borderId="49" xfId="37" applyNumberFormat="1" applyFont="1" applyBorder="1" applyAlignment="1">
      <alignment horizontal="center" vertical="center"/>
      <protection/>
    </xf>
    <xf numFmtId="168" fontId="9" fillId="11" borderId="51" xfId="37" applyNumberFormat="1" applyFont="1" applyFill="1" applyBorder="1" applyAlignment="1">
      <alignment horizontal="center" vertical="center"/>
      <protection/>
    </xf>
    <xf numFmtId="169" fontId="11" fillId="11" borderId="55" xfId="0" applyNumberFormat="1" applyFont="1" applyFill="1" applyBorder="1" applyAlignment="1">
      <alignment horizontal="center" vertical="center"/>
    </xf>
    <xf numFmtId="167" fontId="13" fillId="0" borderId="49" xfId="37" applyNumberFormat="1" applyFont="1" applyBorder="1" applyAlignment="1">
      <alignment horizontal="center" vertical="center"/>
      <protection/>
    </xf>
    <xf numFmtId="169" fontId="9" fillId="11" borderId="55" xfId="0" applyNumberFormat="1" applyFont="1" applyFill="1" applyBorder="1" applyAlignment="1">
      <alignment horizontal="center" vertical="center"/>
    </xf>
    <xf numFmtId="167" fontId="34" fillId="0" borderId="49" xfId="0" applyNumberFormat="1" applyFont="1" applyBorder="1" applyAlignment="1">
      <alignment horizontal="center" vertical="center"/>
    </xf>
    <xf numFmtId="167" fontId="32" fillId="0" borderId="49" xfId="0" applyNumberFormat="1" applyFont="1" applyBorder="1" applyAlignment="1">
      <alignment horizontal="center" vertical="center"/>
    </xf>
    <xf numFmtId="169" fontId="15" fillId="11" borderId="55" xfId="0" applyNumberFormat="1" applyFont="1" applyFill="1" applyBorder="1" applyAlignment="1">
      <alignment horizontal="center" vertical="center"/>
    </xf>
    <xf numFmtId="164" fontId="26" fillId="0" borderId="56" xfId="0" applyFont="1" applyFill="1" applyBorder="1" applyAlignment="1">
      <alignment horizontal="left" vertical="center"/>
    </xf>
    <xf numFmtId="165" fontId="27" fillId="0" borderId="2" xfId="37" applyNumberFormat="1" applyFont="1" applyBorder="1" applyAlignment="1">
      <alignment horizontal="right" vertical="center"/>
      <protection/>
    </xf>
    <xf numFmtId="164" fontId="38" fillId="0" borderId="2" xfId="37" applyFont="1" applyBorder="1" applyAlignment="1">
      <alignment horizontal="center" vertical="center"/>
      <protection/>
    </xf>
    <xf numFmtId="165" fontId="27" fillId="0" borderId="2" xfId="37" applyNumberFormat="1" applyFont="1" applyBorder="1" applyAlignment="1">
      <alignment horizontal="left" vertical="center"/>
      <protection/>
    </xf>
    <xf numFmtId="167" fontId="11" fillId="0" borderId="0" xfId="0" applyNumberFormat="1" applyFont="1" applyAlignment="1">
      <alignment horizontal="center" vertical="center"/>
    </xf>
    <xf numFmtId="164" fontId="9" fillId="0" borderId="0" xfId="0" applyFont="1" applyAlignment="1">
      <alignment vertical="center"/>
    </xf>
    <xf numFmtId="165" fontId="14" fillId="9" borderId="57" xfId="37" applyNumberFormat="1" applyFont="1" applyFill="1" applyBorder="1" applyAlignment="1">
      <alignment horizontal="center" vertical="center" wrapText="1"/>
      <protection/>
    </xf>
    <xf numFmtId="165" fontId="14" fillId="9" borderId="58" xfId="37" applyNumberFormat="1" applyFont="1" applyFill="1" applyBorder="1" applyAlignment="1">
      <alignment horizontal="center" vertical="center" wrapText="1"/>
      <protection/>
    </xf>
    <xf numFmtId="165" fontId="14" fillId="9" borderId="59" xfId="37" applyNumberFormat="1" applyFont="1" applyFill="1" applyBorder="1" applyAlignment="1">
      <alignment horizontal="center" vertical="center" wrapText="1"/>
      <protection/>
    </xf>
    <xf numFmtId="164" fontId="13" fillId="9" borderId="60" xfId="0" applyFont="1" applyFill="1" applyBorder="1" applyAlignment="1">
      <alignment horizontal="left" vertical="center" wrapText="1"/>
    </xf>
    <xf numFmtId="167" fontId="13" fillId="9" borderId="60" xfId="0" applyNumberFormat="1" applyFont="1" applyFill="1" applyBorder="1" applyAlignment="1">
      <alignment horizontal="center" vertical="center" wrapText="1"/>
    </xf>
    <xf numFmtId="167" fontId="34" fillId="9" borderId="5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10" fillId="0" borderId="47" xfId="37" applyFont="1" applyBorder="1" applyAlignment="1">
      <alignment horizontal="center"/>
      <protection/>
    </xf>
    <xf numFmtId="164" fontId="9" fillId="0" borderId="15" xfId="0" applyFont="1" applyBorder="1" applyAlignment="1">
      <alignment horizontal="left"/>
    </xf>
    <xf numFmtId="164" fontId="9" fillId="0" borderId="21" xfId="0" applyFont="1" applyBorder="1" applyAlignment="1">
      <alignment horizontal="left"/>
    </xf>
    <xf numFmtId="164" fontId="11" fillId="0" borderId="7" xfId="37" applyFont="1" applyBorder="1" applyAlignment="1">
      <alignment horizontal="left"/>
      <protection/>
    </xf>
    <xf numFmtId="164" fontId="9" fillId="0" borderId="16" xfId="0" applyFont="1" applyBorder="1" applyAlignment="1">
      <alignment horizontal="left"/>
    </xf>
    <xf numFmtId="164" fontId="10" fillId="0" borderId="47" xfId="0" applyFont="1" applyBorder="1" applyAlignment="1">
      <alignment horizontal="center"/>
    </xf>
    <xf numFmtId="164" fontId="11" fillId="0" borderId="15" xfId="37" applyFont="1" applyBorder="1" applyAlignment="1">
      <alignment horizontal="left"/>
      <protection/>
    </xf>
    <xf numFmtId="164" fontId="11" fillId="0" borderId="21" xfId="37" applyFont="1" applyBorder="1" applyAlignment="1">
      <alignment horizontal="left"/>
      <protection/>
    </xf>
    <xf numFmtId="165" fontId="9" fillId="0" borderId="9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4" fontId="37" fillId="0" borderId="8" xfId="0" applyFont="1" applyBorder="1" applyAlignment="1">
      <alignment horizontal="center"/>
    </xf>
    <xf numFmtId="164" fontId="9" fillId="0" borderId="7" xfId="0" applyFont="1" applyBorder="1" applyAlignment="1">
      <alignment horizontal="left"/>
    </xf>
    <xf numFmtId="164" fontId="9" fillId="0" borderId="17" xfId="0" applyFont="1" applyBorder="1" applyAlignment="1" applyProtection="1">
      <alignment horizontal="left"/>
      <protection/>
    </xf>
    <xf numFmtId="167" fontId="12" fillId="0" borderId="19" xfId="0" applyNumberFormat="1" applyFont="1" applyBorder="1" applyAlignment="1">
      <alignment horizontal="center" vertical="center"/>
    </xf>
    <xf numFmtId="167" fontId="13" fillId="0" borderId="19" xfId="0" applyNumberFormat="1" applyFont="1" applyBorder="1" applyAlignment="1">
      <alignment horizontal="center" vertical="center"/>
    </xf>
    <xf numFmtId="169" fontId="11" fillId="11" borderId="20" xfId="0" applyNumberFormat="1" applyFont="1" applyFill="1" applyBorder="1" applyAlignment="1">
      <alignment vertical="center"/>
    </xf>
    <xf numFmtId="164" fontId="36" fillId="0" borderId="8" xfId="20" applyFont="1" applyBorder="1" applyAlignment="1" applyProtection="1">
      <alignment horizontal="center"/>
      <protection/>
    </xf>
    <xf numFmtId="164" fontId="11" fillId="0" borderId="11" xfId="37" applyFont="1" applyBorder="1" applyAlignment="1">
      <alignment horizontal="left" wrapText="1"/>
      <protection/>
    </xf>
    <xf numFmtId="167" fontId="32" fillId="0" borderId="30" xfId="0" applyNumberFormat="1" applyFont="1" applyBorder="1" applyAlignment="1">
      <alignment horizontal="center"/>
    </xf>
    <xf numFmtId="167" fontId="9" fillId="0" borderId="24" xfId="0" applyNumberFormat="1" applyFont="1" applyBorder="1" applyAlignment="1">
      <alignment horizontal="left"/>
    </xf>
    <xf numFmtId="167" fontId="9" fillId="0" borderId="38" xfId="0" applyNumberFormat="1" applyFont="1" applyBorder="1" applyAlignment="1">
      <alignment horizontal="left"/>
    </xf>
    <xf numFmtId="164" fontId="36" fillId="0" borderId="23" xfId="20" applyFont="1" applyBorder="1" applyAlignment="1" applyProtection="1">
      <alignment horizontal="center"/>
      <protection/>
    </xf>
    <xf numFmtId="164" fontId="11" fillId="0" borderId="26" xfId="37" applyFont="1" applyBorder="1" applyAlignment="1">
      <alignment horizontal="left"/>
      <protection/>
    </xf>
    <xf numFmtId="164" fontId="9" fillId="10" borderId="27" xfId="0" applyFont="1" applyFill="1" applyBorder="1" applyAlignment="1">
      <alignment horizontal="center"/>
    </xf>
    <xf numFmtId="167" fontId="12" fillId="0" borderId="28" xfId="37" applyNumberFormat="1" applyFont="1" applyBorder="1" applyAlignment="1">
      <alignment horizontal="center" vertical="center"/>
      <protection/>
    </xf>
    <xf numFmtId="169" fontId="11" fillId="11" borderId="29" xfId="0" applyNumberFormat="1" applyFont="1" applyFill="1" applyBorder="1" applyAlignment="1">
      <alignment horizontal="center" vertical="center"/>
    </xf>
    <xf numFmtId="164" fontId="13" fillId="11" borderId="18" xfId="0" applyNumberFormat="1" applyFont="1" applyFill="1" applyBorder="1" applyAlignment="1">
      <alignment horizontal="center" vertical="center"/>
    </xf>
    <xf numFmtId="164" fontId="39" fillId="0" borderId="14" xfId="20" applyFont="1" applyBorder="1" applyAlignment="1" applyProtection="1">
      <alignment horizontal="center"/>
      <protection/>
    </xf>
    <xf numFmtId="164" fontId="11" fillId="0" borderId="51" xfId="37" applyFont="1" applyBorder="1" applyAlignment="1">
      <alignment horizontal="center"/>
      <protection/>
    </xf>
    <xf numFmtId="164" fontId="10" fillId="0" borderId="52" xfId="37" applyFont="1" applyBorder="1" applyAlignment="1">
      <alignment horizontal="center"/>
      <protection/>
    </xf>
    <xf numFmtId="164" fontId="11" fillId="0" borderId="53" xfId="37" applyFont="1" applyBorder="1" applyAlignment="1">
      <alignment horizontal="left"/>
      <protection/>
    </xf>
    <xf numFmtId="164" fontId="13" fillId="11" borderId="54" xfId="0" applyFont="1" applyFill="1" applyBorder="1" applyAlignment="1">
      <alignment horizontal="center" vertical="center"/>
    </xf>
    <xf numFmtId="165" fontId="30" fillId="12" borderId="4" xfId="37" applyNumberFormat="1" applyFont="1" applyFill="1" applyBorder="1" applyAlignment="1">
      <alignment horizontal="left" vertical="center"/>
      <protection/>
    </xf>
    <xf numFmtId="165" fontId="30" fillId="12" borderId="0" xfId="37" applyNumberFormat="1" applyFont="1" applyFill="1" applyBorder="1" applyAlignment="1">
      <alignment horizontal="left" vertical="center"/>
      <protection/>
    </xf>
    <xf numFmtId="165" fontId="30" fillId="0" borderId="0" xfId="37" applyNumberFormat="1" applyFont="1" applyBorder="1" applyAlignment="1">
      <alignment horizontal="left" vertical="center"/>
      <protection/>
    </xf>
    <xf numFmtId="165" fontId="14" fillId="9" borderId="61" xfId="37" applyNumberFormat="1" applyFont="1" applyFill="1" applyBorder="1" applyAlignment="1">
      <alignment horizontal="center" vertical="center" wrapText="1"/>
      <protection/>
    </xf>
    <xf numFmtId="165" fontId="14" fillId="9" borderId="62" xfId="37" applyNumberFormat="1" applyFont="1" applyFill="1" applyBorder="1" applyAlignment="1">
      <alignment horizontal="center" vertical="center" wrapText="1"/>
      <protection/>
    </xf>
    <xf numFmtId="165" fontId="14" fillId="9" borderId="63" xfId="37" applyNumberFormat="1" applyFont="1" applyFill="1" applyBorder="1" applyAlignment="1">
      <alignment horizontal="center" vertical="center" wrapText="1"/>
      <protection/>
    </xf>
    <xf numFmtId="164" fontId="13" fillId="9" borderId="64" xfId="0" applyFont="1" applyFill="1" applyBorder="1" applyAlignment="1">
      <alignment horizontal="left" vertical="center" wrapText="1"/>
    </xf>
    <xf numFmtId="167" fontId="13" fillId="9" borderId="64" xfId="0" applyNumberFormat="1" applyFont="1" applyFill="1" applyBorder="1" applyAlignment="1">
      <alignment horizontal="center" vertical="center" wrapText="1"/>
    </xf>
    <xf numFmtId="164" fontId="40" fillId="9" borderId="64" xfId="0" applyFont="1" applyFill="1" applyBorder="1" applyAlignment="1">
      <alignment horizontal="center" vertical="center" textRotation="180" wrapText="1"/>
    </xf>
    <xf numFmtId="164" fontId="13" fillId="9" borderId="65" xfId="0" applyFont="1" applyFill="1" applyBorder="1" applyAlignment="1">
      <alignment horizontal="left" vertical="center" wrapText="1"/>
    </xf>
    <xf numFmtId="164" fontId="14" fillId="9" borderId="66" xfId="0" applyFont="1" applyFill="1" applyBorder="1" applyAlignment="1">
      <alignment horizontal="center" vertical="center" wrapText="1"/>
    </xf>
    <xf numFmtId="166" fontId="31" fillId="9" borderId="66" xfId="0" applyNumberFormat="1" applyFont="1" applyFill="1" applyBorder="1" applyAlignment="1">
      <alignment horizontal="center" vertical="center" wrapText="1"/>
    </xf>
    <xf numFmtId="167" fontId="14" fillId="9" borderId="66" xfId="0" applyNumberFormat="1" applyFont="1" applyFill="1" applyBorder="1" applyAlignment="1">
      <alignment horizontal="center" vertical="center" wrapText="1"/>
    </xf>
    <xf numFmtId="167" fontId="34" fillId="9" borderId="66" xfId="0" applyNumberFormat="1" applyFont="1" applyFill="1" applyBorder="1" applyAlignment="1">
      <alignment horizontal="center" vertical="center" wrapText="1"/>
    </xf>
    <xf numFmtId="164" fontId="31" fillId="9" borderId="67" xfId="0" applyFont="1" applyFill="1" applyBorder="1" applyAlignment="1">
      <alignment horizontal="center" vertical="center" wrapText="1"/>
    </xf>
    <xf numFmtId="167" fontId="32" fillId="0" borderId="9" xfId="0" applyNumberFormat="1" applyFont="1" applyBorder="1" applyAlignment="1">
      <alignment horizontal="center"/>
    </xf>
    <xf numFmtId="166" fontId="33" fillId="11" borderId="22" xfId="0" applyNumberFormat="1" applyFont="1" applyFill="1" applyBorder="1" applyAlignment="1">
      <alignment horizontal="center" vertical="center"/>
    </xf>
    <xf numFmtId="167" fontId="13" fillId="11" borderId="68" xfId="0" applyNumberFormat="1" applyFont="1" applyFill="1" applyBorder="1" applyAlignment="1">
      <alignment horizontal="center" vertical="center"/>
    </xf>
    <xf numFmtId="164" fontId="11" fillId="0" borderId="9" xfId="0" applyFont="1" applyBorder="1" applyAlignment="1">
      <alignment horizontal="left" vertical="center"/>
    </xf>
    <xf numFmtId="164" fontId="11" fillId="0" borderId="10" xfId="0" applyFont="1" applyBorder="1" applyAlignment="1">
      <alignment horizontal="left" vertical="center"/>
    </xf>
    <xf numFmtId="164" fontId="11" fillId="0" borderId="10" xfId="0" applyFont="1" applyBorder="1" applyAlignment="1">
      <alignment horizontal="center"/>
    </xf>
    <xf numFmtId="164" fontId="41" fillId="0" borderId="8" xfId="0" applyFont="1" applyBorder="1" applyAlignment="1">
      <alignment horizontal="center"/>
    </xf>
    <xf numFmtId="164" fontId="11" fillId="10" borderId="12" xfId="0" applyFont="1" applyFill="1" applyBorder="1" applyAlignment="1">
      <alignment horizontal="center"/>
    </xf>
    <xf numFmtId="164" fontId="13" fillId="11" borderId="68" xfId="0" applyFont="1" applyFill="1" applyBorder="1" applyAlignment="1">
      <alignment horizontal="center" vertical="center"/>
    </xf>
    <xf numFmtId="164" fontId="11" fillId="0" borderId="69" xfId="37" applyFont="1" applyBorder="1" applyAlignment="1">
      <alignment horizontal="left"/>
      <protection/>
    </xf>
    <xf numFmtId="164" fontId="9" fillId="0" borderId="69" xfId="0" applyFont="1" applyBorder="1" applyAlignment="1">
      <alignment horizontal="left"/>
    </xf>
    <xf numFmtId="164" fontId="39" fillId="0" borderId="8" xfId="20" applyFont="1" applyBorder="1" applyAlignment="1" applyProtection="1">
      <alignment horizontal="center"/>
      <protection/>
    </xf>
    <xf numFmtId="164" fontId="11" fillId="0" borderId="69" xfId="37" applyFont="1" applyBorder="1" applyAlignment="1" applyProtection="1">
      <alignment horizontal="left"/>
      <protection/>
    </xf>
    <xf numFmtId="167" fontId="32" fillId="0" borderId="16" xfId="0" applyNumberFormat="1" applyFont="1" applyBorder="1" applyAlignment="1">
      <alignment horizontal="left"/>
    </xf>
    <xf numFmtId="164" fontId="37" fillId="0" borderId="14" xfId="0" applyFont="1" applyBorder="1" applyAlignment="1">
      <alignment horizontal="center"/>
    </xf>
    <xf numFmtId="166" fontId="33" fillId="11" borderId="47" xfId="0" applyNumberFormat="1" applyFont="1" applyFill="1" applyBorder="1" applyAlignment="1">
      <alignment horizontal="center" vertical="center"/>
    </xf>
    <xf numFmtId="167" fontId="32" fillId="0" borderId="50" xfId="0" applyNumberFormat="1" applyFont="1" applyBorder="1" applyAlignment="1">
      <alignment horizontal="center"/>
    </xf>
    <xf numFmtId="167" fontId="32" fillId="0" borderId="70" xfId="0" applyNumberFormat="1" applyFont="1" applyBorder="1" applyAlignment="1">
      <alignment horizontal="center"/>
    </xf>
    <xf numFmtId="167" fontId="9" fillId="0" borderId="50" xfId="0" applyNumberFormat="1" applyFont="1" applyBorder="1" applyAlignment="1">
      <alignment horizontal="left"/>
    </xf>
    <xf numFmtId="166" fontId="33" fillId="11" borderId="70" xfId="0" applyNumberFormat="1" applyFont="1" applyFill="1" applyBorder="1" applyAlignment="1">
      <alignment horizontal="center" vertical="center"/>
    </xf>
    <xf numFmtId="167" fontId="13" fillId="0" borderId="50" xfId="37" applyNumberFormat="1" applyFont="1" applyBorder="1" applyAlignment="1" applyProtection="1">
      <alignment horizontal="center" vertical="center"/>
      <protection/>
    </xf>
    <xf numFmtId="165" fontId="30" fillId="0" borderId="2" xfId="37" applyNumberFormat="1" applyFont="1" applyBorder="1" applyAlignment="1">
      <alignment horizontal="left" vertical="center"/>
      <protection/>
    </xf>
    <xf numFmtId="164" fontId="42" fillId="0" borderId="71" xfId="0" applyFont="1" applyFill="1" applyBorder="1" applyAlignment="1">
      <alignment horizontal="left" vertical="center"/>
    </xf>
    <xf numFmtId="165" fontId="42" fillId="0" borderId="22" xfId="37" applyNumberFormat="1" applyFont="1" applyBorder="1" applyAlignment="1">
      <alignment horizontal="center" vertical="center"/>
      <protection/>
    </xf>
    <xf numFmtId="165" fontId="27" fillId="0" borderId="22" xfId="37" applyNumberFormat="1" applyFont="1" applyBorder="1" applyAlignment="1">
      <alignment horizontal="right" vertical="center"/>
      <protection/>
    </xf>
    <xf numFmtId="164" fontId="43" fillId="0" borderId="22" xfId="37" applyFont="1" applyBorder="1" applyAlignment="1">
      <alignment horizontal="center" vertical="center"/>
      <protection/>
    </xf>
    <xf numFmtId="165" fontId="27" fillId="0" borderId="22" xfId="37" applyNumberFormat="1" applyFont="1" applyBorder="1" applyAlignment="1">
      <alignment horizontal="left" vertical="center"/>
      <protection/>
    </xf>
    <xf numFmtId="164" fontId="9" fillId="0" borderId="22" xfId="0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167" fontId="12" fillId="0" borderId="22" xfId="0" applyNumberFormat="1" applyFont="1" applyBorder="1" applyAlignment="1">
      <alignment horizontal="center" vertical="center"/>
    </xf>
    <xf numFmtId="168" fontId="9" fillId="0" borderId="22" xfId="0" applyNumberFormat="1" applyFont="1" applyBorder="1" applyAlignment="1">
      <alignment horizontal="center" vertical="center"/>
    </xf>
    <xf numFmtId="169" fontId="11" fillId="0" borderId="22" xfId="0" applyNumberFormat="1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169" fontId="9" fillId="0" borderId="22" xfId="0" applyNumberFormat="1" applyFont="1" applyBorder="1" applyAlignment="1">
      <alignment horizontal="center" vertical="center"/>
    </xf>
    <xf numFmtId="167" fontId="14" fillId="0" borderId="22" xfId="0" applyNumberFormat="1" applyFont="1" applyBorder="1" applyAlignment="1">
      <alignment horizontal="center" vertical="center"/>
    </xf>
    <xf numFmtId="169" fontId="15" fillId="0" borderId="22" xfId="0" applyNumberFormat="1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/>
    </xf>
    <xf numFmtId="164" fontId="13" fillId="9" borderId="72" xfId="0" applyFont="1" applyFill="1" applyBorder="1" applyAlignment="1">
      <alignment horizontal="left" vertical="center" wrapText="1"/>
    </xf>
    <xf numFmtId="167" fontId="13" fillId="9" borderId="72" xfId="0" applyNumberFormat="1" applyFont="1" applyFill="1" applyBorder="1" applyAlignment="1">
      <alignment horizontal="center" vertical="center" wrapText="1"/>
    </xf>
    <xf numFmtId="164" fontId="30" fillId="9" borderId="12" xfId="0" applyFont="1" applyFill="1" applyBorder="1" applyAlignment="1">
      <alignment horizontal="center" vertical="center" wrapText="1"/>
    </xf>
    <xf numFmtId="164" fontId="14" fillId="9" borderId="12" xfId="0" applyFont="1" applyFill="1" applyBorder="1" applyAlignment="1">
      <alignment horizontal="center" vertical="center" wrapText="1"/>
    </xf>
    <xf numFmtId="166" fontId="31" fillId="9" borderId="12" xfId="0" applyNumberFormat="1" applyFont="1" applyFill="1" applyBorder="1" applyAlignment="1">
      <alignment horizontal="center" vertical="center" wrapText="1"/>
    </xf>
    <xf numFmtId="167" fontId="14" fillId="9" borderId="12" xfId="0" applyNumberFormat="1" applyFont="1" applyFill="1" applyBorder="1" applyAlignment="1">
      <alignment horizontal="center" vertical="center" wrapText="1"/>
    </xf>
    <xf numFmtId="167" fontId="34" fillId="9" borderId="12" xfId="0" applyNumberFormat="1" applyFont="1" applyFill="1" applyBorder="1" applyAlignment="1">
      <alignment horizontal="center" vertical="center" wrapText="1"/>
    </xf>
    <xf numFmtId="164" fontId="31" fillId="9" borderId="12" xfId="0" applyFont="1" applyFill="1" applyBorder="1" applyAlignment="1">
      <alignment horizontal="center" vertical="center" wrapText="1"/>
    </xf>
    <xf numFmtId="167" fontId="32" fillId="0" borderId="73" xfId="0" applyNumberFormat="1" applyFont="1" applyBorder="1" applyAlignment="1">
      <alignment horizontal="center"/>
    </xf>
    <xf numFmtId="167" fontId="32" fillId="0" borderId="74" xfId="0" applyNumberFormat="1" applyFont="1" applyBorder="1" applyAlignment="1">
      <alignment horizontal="center"/>
    </xf>
    <xf numFmtId="164" fontId="44" fillId="0" borderId="11" xfId="37" applyFont="1" applyBorder="1" applyAlignment="1">
      <alignment horizontal="left"/>
      <protection/>
    </xf>
    <xf numFmtId="164" fontId="37" fillId="0" borderId="8" xfId="37" applyFont="1" applyBorder="1" applyAlignment="1">
      <alignment horizontal="center"/>
      <protection/>
    </xf>
    <xf numFmtId="164" fontId="36" fillId="0" borderId="8" xfId="20" applyFont="1" applyBorder="1" applyAlignment="1" applyProtection="1">
      <alignment/>
      <protection/>
    </xf>
    <xf numFmtId="164" fontId="9" fillId="10" borderId="22" xfId="0" applyFont="1" applyFill="1" applyBorder="1" applyAlignment="1">
      <alignment horizontal="center"/>
    </xf>
    <xf numFmtId="164" fontId="10" fillId="0" borderId="22" xfId="37" applyFont="1" applyBorder="1" applyAlignment="1">
      <alignment horizontal="center"/>
      <protection/>
    </xf>
    <xf numFmtId="167" fontId="32" fillId="0" borderId="24" xfId="0" applyNumberFormat="1" applyFont="1" applyBorder="1" applyAlignment="1">
      <alignment horizontal="left"/>
    </xf>
    <xf numFmtId="167" fontId="32" fillId="0" borderId="25" xfId="0" applyNumberFormat="1" applyFont="1" applyBorder="1" applyAlignment="1">
      <alignment horizontal="left"/>
    </xf>
    <xf numFmtId="164" fontId="11" fillId="0" borderId="25" xfId="37" applyFont="1" applyBorder="1" applyAlignment="1">
      <alignment horizontal="center"/>
      <protection/>
    </xf>
    <xf numFmtId="164" fontId="37" fillId="0" borderId="30" xfId="37" applyFont="1" applyBorder="1" applyAlignment="1">
      <alignment horizontal="center"/>
      <protection/>
    </xf>
    <xf numFmtId="164" fontId="13" fillId="11" borderId="27" xfId="0" applyFont="1" applyFill="1" applyBorder="1" applyAlignment="1">
      <alignment horizontal="center" vertical="center"/>
    </xf>
    <xf numFmtId="164" fontId="45" fillId="0" borderId="11" xfId="0" applyFont="1" applyBorder="1" applyAlignment="1">
      <alignment/>
    </xf>
    <xf numFmtId="164" fontId="11" fillId="0" borderId="9" xfId="37" applyFont="1" applyBorder="1" applyAlignment="1">
      <alignment horizontal="left" wrapText="1"/>
      <protection/>
    </xf>
    <xf numFmtId="164" fontId="11" fillId="0" borderId="10" xfId="37" applyFont="1" applyBorder="1" applyAlignment="1">
      <alignment horizontal="left" wrapText="1"/>
      <protection/>
    </xf>
    <xf numFmtId="164" fontId="11" fillId="0" borderId="10" xfId="37" applyFont="1" applyBorder="1" applyAlignment="1">
      <alignment horizontal="center" wrapText="1"/>
      <protection/>
    </xf>
    <xf numFmtId="164" fontId="10" fillId="0" borderId="8" xfId="37" applyFont="1" applyBorder="1" applyAlignment="1">
      <alignment horizontal="center" wrapText="1"/>
      <protection/>
    </xf>
    <xf numFmtId="164" fontId="44" fillId="0" borderId="11" xfId="37" applyFont="1" applyBorder="1" applyAlignment="1">
      <alignment horizontal="left" wrapText="1"/>
      <protection/>
    </xf>
    <xf numFmtId="164" fontId="9" fillId="0" borderId="11" xfId="0" applyFont="1" applyBorder="1" applyAlignment="1">
      <alignment horizontal="left" wrapText="1"/>
    </xf>
    <xf numFmtId="164" fontId="10" fillId="0" borderId="8" xfId="0" applyFont="1" applyBorder="1" applyAlignment="1">
      <alignment/>
    </xf>
    <xf numFmtId="166" fontId="9" fillId="0" borderId="0" xfId="0" applyNumberFormat="1" applyFont="1" applyAlignment="1" applyProtection="1">
      <alignment horizontal="center" vertical="center"/>
      <protection locked="0"/>
    </xf>
    <xf numFmtId="164" fontId="9" fillId="0" borderId="22" xfId="0" applyFont="1" applyBorder="1" applyAlignment="1">
      <alignment horizontal="left"/>
    </xf>
    <xf numFmtId="167" fontId="32" fillId="0" borderId="7" xfId="0" applyNumberFormat="1" applyFont="1" applyBorder="1" applyAlignment="1">
      <alignment horizontal="left"/>
    </xf>
    <xf numFmtId="167" fontId="32" fillId="0" borderId="28" xfId="0" applyNumberFormat="1" applyFont="1" applyBorder="1" applyAlignment="1">
      <alignment horizontal="left"/>
    </xf>
    <xf numFmtId="167" fontId="32" fillId="0" borderId="38" xfId="0" applyNumberFormat="1" applyFont="1" applyBorder="1" applyAlignment="1">
      <alignment horizontal="left"/>
    </xf>
    <xf numFmtId="164" fontId="10" fillId="0" borderId="23" xfId="0" applyFont="1" applyBorder="1" applyAlignment="1">
      <alignment horizontal="center"/>
    </xf>
    <xf numFmtId="167" fontId="32" fillId="0" borderId="19" xfId="0" applyNumberFormat="1" applyFont="1" applyBorder="1" applyAlignment="1">
      <alignment horizontal="left"/>
    </xf>
    <xf numFmtId="167" fontId="32" fillId="0" borderId="49" xfId="0" applyNumberFormat="1" applyFont="1" applyBorder="1" applyAlignment="1">
      <alignment horizontal="left"/>
    </xf>
    <xf numFmtId="165" fontId="14" fillId="0" borderId="0" xfId="0" applyNumberFormat="1" applyFont="1" applyAlignment="1">
      <alignment horizontal="left"/>
    </xf>
    <xf numFmtId="164" fontId="14" fillId="0" borderId="0" xfId="0" applyFont="1" applyAlignment="1">
      <alignment horizontal="center"/>
    </xf>
    <xf numFmtId="164" fontId="46" fillId="0" borderId="0" xfId="0" applyFont="1" applyAlignment="1">
      <alignment horizontal="center"/>
    </xf>
    <xf numFmtId="164" fontId="14" fillId="12" borderId="0" xfId="0" applyFont="1" applyFill="1" applyAlignment="1">
      <alignment horizontal="left"/>
    </xf>
    <xf numFmtId="166" fontId="30" fillId="0" borderId="0" xfId="0" applyNumberFormat="1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167" fontId="13" fillId="12" borderId="0" xfId="0" applyNumberFormat="1" applyFont="1" applyFill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left"/>
    </xf>
    <xf numFmtId="164" fontId="14" fillId="13" borderId="0" xfId="0" applyFont="1" applyFill="1" applyAlignment="1">
      <alignment horizontal="left"/>
    </xf>
    <xf numFmtId="168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166" fontId="21" fillId="0" borderId="0" xfId="0" applyNumberFormat="1" applyFont="1" applyBorder="1" applyAlignment="1">
      <alignment vertical="center"/>
    </xf>
    <xf numFmtId="164" fontId="25" fillId="0" borderId="0" xfId="0" applyFont="1" applyBorder="1" applyAlignment="1">
      <alignment vertical="center" textRotation="90" wrapText="1"/>
    </xf>
    <xf numFmtId="165" fontId="30" fillId="0" borderId="2" xfId="37" applyNumberFormat="1" applyFont="1" applyFill="1" applyBorder="1" applyAlignment="1">
      <alignment horizontal="left" vertical="center"/>
      <protection/>
    </xf>
    <xf numFmtId="166" fontId="9" fillId="0" borderId="3" xfId="0" applyNumberFormat="1" applyFont="1" applyBorder="1" applyAlignment="1">
      <alignment horizontal="center" vertical="center"/>
    </xf>
    <xf numFmtId="166" fontId="13" fillId="9" borderId="5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6" fontId="47" fillId="11" borderId="12" xfId="0" applyNumberFormat="1" applyFont="1" applyFill="1" applyBorder="1" applyAlignment="1">
      <alignment horizontal="center" vertical="center"/>
    </xf>
    <xf numFmtId="169" fontId="9" fillId="11" borderId="75" xfId="0" applyNumberFormat="1" applyFont="1" applyFill="1" applyBorder="1" applyAlignment="1">
      <alignment horizontal="center" vertical="center"/>
    </xf>
    <xf numFmtId="167" fontId="13" fillId="11" borderId="76" xfId="0" applyNumberFormat="1" applyFont="1" applyFill="1" applyBorder="1" applyAlignment="1">
      <alignment horizontal="center" vertical="center"/>
    </xf>
    <xf numFmtId="164" fontId="11" fillId="0" borderId="69" xfId="0" applyFont="1" applyBorder="1" applyAlignment="1">
      <alignment horizontal="left"/>
    </xf>
    <xf numFmtId="164" fontId="9" fillId="0" borderId="9" xfId="0" applyFont="1" applyBorder="1" applyAlignment="1" applyProtection="1">
      <alignment horizontal="left"/>
      <protection/>
    </xf>
    <xf numFmtId="165" fontId="30" fillId="0" borderId="0" xfId="37" applyNumberFormat="1" applyFont="1" applyFill="1" applyBorder="1" applyAlignment="1">
      <alignment horizontal="left" vertical="center"/>
      <protection/>
    </xf>
    <xf numFmtId="164" fontId="10" fillId="0" borderId="22" xfId="37" applyFont="1" applyBorder="1" applyAlignment="1">
      <alignment/>
      <protection/>
    </xf>
    <xf numFmtId="164" fontId="10" fillId="0" borderId="8" xfId="37" applyFont="1" applyBorder="1" applyAlignment="1">
      <alignment/>
      <protection/>
    </xf>
    <xf numFmtId="164" fontId="10" fillId="0" borderId="22" xfId="0" applyFont="1" applyBorder="1" applyAlignment="1">
      <alignment/>
    </xf>
    <xf numFmtId="164" fontId="36" fillId="0" borderId="22" xfId="20" applyFont="1" applyBorder="1" applyAlignment="1" applyProtection="1">
      <alignment/>
      <protection/>
    </xf>
    <xf numFmtId="164" fontId="10" fillId="0" borderId="22" xfId="0" applyFont="1" applyBorder="1" applyAlignment="1">
      <alignment horizontal="center"/>
    </xf>
    <xf numFmtId="164" fontId="42" fillId="0" borderId="2" xfId="0" applyFont="1" applyFill="1" applyBorder="1" applyAlignment="1">
      <alignment horizontal="left" vertical="center"/>
    </xf>
    <xf numFmtId="165" fontId="42" fillId="0" borderId="2" xfId="37" applyNumberFormat="1" applyFont="1" applyBorder="1" applyAlignment="1">
      <alignment horizontal="center" vertical="center"/>
      <protection/>
    </xf>
    <xf numFmtId="164" fontId="43" fillId="0" borderId="2" xfId="37" applyFont="1" applyBorder="1" applyAlignment="1">
      <alignment horizontal="center" vertical="center"/>
      <protection/>
    </xf>
    <xf numFmtId="167" fontId="32" fillId="0" borderId="6" xfId="0" applyNumberFormat="1" applyFont="1" applyBorder="1" applyAlignment="1">
      <alignment horizontal="left"/>
    </xf>
    <xf numFmtId="166" fontId="14" fillId="0" borderId="0" xfId="0" applyNumberFormat="1" applyFont="1" applyAlignment="1">
      <alignment horizontal="center" vertical="center"/>
    </xf>
    <xf numFmtId="164" fontId="14" fillId="0" borderId="0" xfId="0" applyFont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" xfId="29"/>
    <cellStyle name="Heading 1" xfId="30"/>
    <cellStyle name="Heading 2" xfId="31"/>
    <cellStyle name="Neutral" xfId="32"/>
    <cellStyle name="Note" xfId="33"/>
    <cellStyle name="Status" xfId="34"/>
    <cellStyle name="Text" xfId="35"/>
    <cellStyle name="Warning" xfId="36"/>
    <cellStyle name="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D9D67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B1B2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\Desktop\2017-MPM-Ostrava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VKY"/>
      <sheetName val="CHLAPCI"/>
      <sheetName val="I."/>
      <sheetName val="II."/>
      <sheetName val="III."/>
      <sheetName val="IV."/>
      <sheetName val="IV._2"/>
      <sheetName val="V."/>
      <sheetName val="Návod"/>
      <sheetName val="Přehled kategorií"/>
      <sheetName val="Startovní pavouk"/>
      <sheetName val="cesty-štítky"/>
    </sheetNames>
    <sheetDataSet>
      <sheetData sheetId="0">
        <row r="1">
          <cell r="I1" t="str">
            <v>2017</v>
          </cell>
        </row>
        <row r="2">
          <cell r="J2">
            <v>2009</v>
          </cell>
          <cell r="L2" t="str">
            <v>a mladší</v>
          </cell>
        </row>
        <row r="3">
          <cell r="O3" t="str">
            <v>I.kolo - Příbor  </v>
          </cell>
          <cell r="R3" t="str">
            <v>II.kolo - Vsetín  </v>
          </cell>
          <cell r="U3" t="str">
            <v>III.kolo - Olomouc</v>
          </cell>
          <cell r="X3" t="str">
            <v>IV. kolo - Ostrava</v>
          </cell>
        </row>
        <row r="54">
          <cell r="J54">
            <v>2007</v>
          </cell>
          <cell r="L54">
            <v>2008</v>
          </cell>
        </row>
        <row r="106">
          <cell r="J106">
            <v>2005</v>
          </cell>
          <cell r="L106">
            <v>2006</v>
          </cell>
        </row>
        <row r="158">
          <cell r="J158">
            <v>2003</v>
          </cell>
          <cell r="L158">
            <v>2004</v>
          </cell>
        </row>
        <row r="210">
          <cell r="J210">
            <v>2001</v>
          </cell>
          <cell r="L210">
            <v>2002</v>
          </cell>
        </row>
        <row r="264">
          <cell r="O264">
            <v>53</v>
          </cell>
          <cell r="R264">
            <v>77</v>
          </cell>
          <cell r="U264">
            <v>84</v>
          </cell>
          <cell r="X264">
            <v>69</v>
          </cell>
          <cell r="AA264">
            <v>0</v>
          </cell>
          <cell r="AD264">
            <v>131</v>
          </cell>
        </row>
      </sheetData>
      <sheetData sheetId="1">
        <row r="263">
          <cell r="O263">
            <v>43</v>
          </cell>
          <cell r="R263">
            <v>59</v>
          </cell>
          <cell r="U263">
            <v>58</v>
          </cell>
          <cell r="X263">
            <v>47</v>
          </cell>
          <cell r="AA263">
            <v>0</v>
          </cell>
          <cell r="AD263">
            <v>116</v>
          </cell>
        </row>
      </sheetData>
      <sheetData sheetId="2">
        <row r="1">
          <cell r="D1" t="str">
            <v>Příbor  </v>
          </cell>
        </row>
        <row r="7">
          <cell r="B7">
            <v>501</v>
          </cell>
          <cell r="C7" t="str">
            <v>Bodanská</v>
          </cell>
          <cell r="D7" t="str">
            <v>Adéla</v>
          </cell>
          <cell r="E7">
            <v>2010</v>
          </cell>
          <cell r="G7" t="str">
            <v>Vertikon Zlín</v>
          </cell>
          <cell r="H7" t="str">
            <v>CZ</v>
          </cell>
          <cell r="I7">
            <v>97</v>
          </cell>
          <cell r="J7">
            <v>388</v>
          </cell>
          <cell r="K7">
            <v>100</v>
          </cell>
          <cell r="L7">
            <v>500</v>
          </cell>
          <cell r="M7">
            <v>96</v>
          </cell>
          <cell r="N7">
            <v>518.4</v>
          </cell>
          <cell r="O7">
            <v>100</v>
          </cell>
          <cell r="P7">
            <v>600</v>
          </cell>
          <cell r="Q7">
            <v>100</v>
          </cell>
          <cell r="R7">
            <v>640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0</v>
          </cell>
          <cell r="AD7">
            <v>0</v>
          </cell>
          <cell r="AE7">
            <v>2646.4</v>
          </cell>
          <cell r="AF7">
            <v>2646.4</v>
          </cell>
          <cell r="AG7">
            <v>1</v>
          </cell>
          <cell r="AH7">
            <v>0.9638857443351299</v>
          </cell>
          <cell r="AI7">
            <v>1</v>
          </cell>
          <cell r="AM7" t="str">
            <v>1</v>
          </cell>
        </row>
        <row r="8">
          <cell r="B8">
            <v>507</v>
          </cell>
          <cell r="C8" t="str">
            <v>Havlíčková </v>
          </cell>
          <cell r="D8" t="str">
            <v>Charlotte</v>
          </cell>
          <cell r="E8">
            <v>2009</v>
          </cell>
          <cell r="G8" t="str">
            <v>SPL Pustiměř</v>
          </cell>
          <cell r="H8" t="str">
            <v>CZ</v>
          </cell>
          <cell r="I8">
            <v>100</v>
          </cell>
          <cell r="J8">
            <v>400</v>
          </cell>
          <cell r="K8">
            <v>100</v>
          </cell>
          <cell r="L8">
            <v>500</v>
          </cell>
          <cell r="M8">
            <v>96</v>
          </cell>
          <cell r="N8">
            <v>518.4</v>
          </cell>
          <cell r="O8">
            <v>92</v>
          </cell>
          <cell r="P8">
            <v>552</v>
          </cell>
          <cell r="Q8">
            <v>100</v>
          </cell>
          <cell r="R8">
            <v>640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0</v>
          </cell>
          <cell r="AD8">
            <v>0</v>
          </cell>
          <cell r="AE8">
            <v>2610.4</v>
          </cell>
          <cell r="AF8">
            <v>2610.4</v>
          </cell>
          <cell r="AG8">
            <v>2</v>
          </cell>
          <cell r="AH8">
            <v>0.7315326500684023</v>
          </cell>
          <cell r="AI8">
            <v>2</v>
          </cell>
          <cell r="AM8" t="str">
            <v>2</v>
          </cell>
        </row>
        <row r="9">
          <cell r="B9">
            <v>504</v>
          </cell>
          <cell r="C9" t="str">
            <v>Dedková</v>
          </cell>
          <cell r="D9" t="str">
            <v>Klára</v>
          </cell>
          <cell r="E9">
            <v>2009</v>
          </cell>
          <cell r="G9" t="str">
            <v>Rocky Monkeys, Sokol Brno I</v>
          </cell>
          <cell r="H9" t="str">
            <v>CZ</v>
          </cell>
          <cell r="I9">
            <v>90</v>
          </cell>
          <cell r="J9">
            <v>360</v>
          </cell>
          <cell r="K9">
            <v>100</v>
          </cell>
          <cell r="L9">
            <v>500</v>
          </cell>
          <cell r="M9">
            <v>96</v>
          </cell>
          <cell r="N9">
            <v>518.4</v>
          </cell>
          <cell r="O9">
            <v>88</v>
          </cell>
          <cell r="P9">
            <v>528</v>
          </cell>
          <cell r="Q9">
            <v>96</v>
          </cell>
          <cell r="R9">
            <v>614.4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E9">
            <v>2520.8</v>
          </cell>
          <cell r="AF9">
            <v>2520.8</v>
          </cell>
          <cell r="AG9">
            <v>3</v>
          </cell>
          <cell r="AH9">
            <v>0.04369555343873799</v>
          </cell>
          <cell r="AI9">
            <v>3</v>
          </cell>
          <cell r="AM9" t="str">
            <v>3</v>
          </cell>
        </row>
        <row r="10">
          <cell r="B10">
            <v>503</v>
          </cell>
          <cell r="C10" t="str">
            <v>Debefova</v>
          </cell>
          <cell r="D10" t="str">
            <v>Katka</v>
          </cell>
          <cell r="E10">
            <v>2010</v>
          </cell>
          <cell r="G10" t="str">
            <v>HO Příbor</v>
          </cell>
          <cell r="H10" t="str">
            <v>CZ</v>
          </cell>
          <cell r="I10">
            <v>97</v>
          </cell>
          <cell r="J10">
            <v>388</v>
          </cell>
          <cell r="K10">
            <v>94</v>
          </cell>
          <cell r="L10">
            <v>470</v>
          </cell>
          <cell r="M10">
            <v>88</v>
          </cell>
          <cell r="N10">
            <v>475.2</v>
          </cell>
          <cell r="O10">
            <v>84</v>
          </cell>
          <cell r="P10">
            <v>504</v>
          </cell>
          <cell r="Q10">
            <v>91</v>
          </cell>
          <cell r="R10">
            <v>582.4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E10">
            <v>2419.6</v>
          </cell>
          <cell r="AF10">
            <v>2419.6</v>
          </cell>
          <cell r="AG10">
            <v>4</v>
          </cell>
          <cell r="AH10">
            <v>0.6890267352573574</v>
          </cell>
          <cell r="AI10">
            <v>4</v>
          </cell>
          <cell r="AM10" t="str">
            <v>4</v>
          </cell>
        </row>
        <row r="11">
          <cell r="B11">
            <v>517</v>
          </cell>
          <cell r="C11" t="str">
            <v>Rutarová</v>
          </cell>
          <cell r="D11" t="str">
            <v>Lada</v>
          </cell>
          <cell r="E11">
            <v>2010</v>
          </cell>
          <cell r="G11" t="str">
            <v>HK Orlová</v>
          </cell>
          <cell r="H11" t="str">
            <v>CZ</v>
          </cell>
          <cell r="I11">
            <v>90</v>
          </cell>
          <cell r="J11">
            <v>360</v>
          </cell>
          <cell r="K11">
            <v>76</v>
          </cell>
          <cell r="L11">
            <v>380</v>
          </cell>
          <cell r="M11">
            <v>80</v>
          </cell>
          <cell r="N11">
            <v>432</v>
          </cell>
          <cell r="O11">
            <v>80</v>
          </cell>
          <cell r="P11">
            <v>480</v>
          </cell>
          <cell r="Q11">
            <v>91</v>
          </cell>
          <cell r="R11">
            <v>582.4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E11">
            <v>2234.4</v>
          </cell>
          <cell r="AF11">
            <v>2234.4</v>
          </cell>
          <cell r="AG11">
            <v>5</v>
          </cell>
          <cell r="AH11">
            <v>0.7120039442088455</v>
          </cell>
          <cell r="AI11">
            <v>5</v>
          </cell>
          <cell r="AM11" t="str">
            <v>5</v>
          </cell>
        </row>
        <row r="12">
          <cell r="B12" t="e">
            <v>#N/A</v>
          </cell>
          <cell r="AE12">
            <v>0</v>
          </cell>
        </row>
        <row r="13">
          <cell r="B13" t="e">
            <v>#N/A</v>
          </cell>
          <cell r="AE13">
            <v>0</v>
          </cell>
        </row>
        <row r="14">
          <cell r="B14" t="e">
            <v>#N/A</v>
          </cell>
          <cell r="AE14">
            <v>0</v>
          </cell>
        </row>
        <row r="15">
          <cell r="B15" t="e">
            <v>#N/A</v>
          </cell>
          <cell r="AE15">
            <v>0</v>
          </cell>
        </row>
        <row r="16">
          <cell r="B16" t="e">
            <v>#N/A</v>
          </cell>
          <cell r="AE16">
            <v>0</v>
          </cell>
        </row>
        <row r="17">
          <cell r="B17" t="e">
            <v>#N/A</v>
          </cell>
          <cell r="AE17">
            <v>0</v>
          </cell>
        </row>
        <row r="18">
          <cell r="B18" t="e">
            <v>#N/A</v>
          </cell>
          <cell r="AE18">
            <v>0</v>
          </cell>
        </row>
        <row r="19">
          <cell r="B19" t="e">
            <v>#N/A</v>
          </cell>
          <cell r="AE19">
            <v>0</v>
          </cell>
        </row>
        <row r="20">
          <cell r="B20" t="e">
            <v>#N/A</v>
          </cell>
          <cell r="AE20">
            <v>0</v>
          </cell>
        </row>
        <row r="21">
          <cell r="B21" t="e">
            <v>#N/A</v>
          </cell>
          <cell r="AE21">
            <v>0</v>
          </cell>
        </row>
        <row r="22">
          <cell r="B22" t="e">
            <v>#N/A</v>
          </cell>
          <cell r="AE22">
            <v>0</v>
          </cell>
        </row>
        <row r="23">
          <cell r="B23" t="e">
            <v>#N/A</v>
          </cell>
          <cell r="AE23">
            <v>0</v>
          </cell>
        </row>
        <row r="24">
          <cell r="B24" t="e">
            <v>#N/A</v>
          </cell>
          <cell r="AE24">
            <v>0</v>
          </cell>
        </row>
        <row r="25">
          <cell r="B25" t="e">
            <v>#N/A</v>
          </cell>
          <cell r="AE25">
            <v>0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H38" t="str">
            <v>CZ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>
            <v>6</v>
          </cell>
          <cell r="C39" t="str">
            <v>Čermák</v>
          </cell>
          <cell r="D39" t="str">
            <v>Timotej</v>
          </cell>
          <cell r="E39">
            <v>2009</v>
          </cell>
          <cell r="G39" t="str">
            <v>Rocky Monkeys, Sokol Brno I</v>
          </cell>
          <cell r="H39" t="str">
            <v>CZ</v>
          </cell>
          <cell r="I39">
            <v>100</v>
          </cell>
          <cell r="J39">
            <v>400</v>
          </cell>
          <cell r="K39">
            <v>100</v>
          </cell>
          <cell r="L39">
            <v>500</v>
          </cell>
          <cell r="M39">
            <v>97</v>
          </cell>
          <cell r="N39">
            <v>523.8</v>
          </cell>
          <cell r="O39">
            <v>100</v>
          </cell>
          <cell r="P39">
            <v>600</v>
          </cell>
          <cell r="Q39">
            <v>100</v>
          </cell>
          <cell r="R39">
            <v>640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E39">
            <v>2663.8</v>
          </cell>
          <cell r="AF39">
            <v>2663.8</v>
          </cell>
          <cell r="AG39">
            <v>1</v>
          </cell>
          <cell r="AH39">
            <v>0.8911956476513296</v>
          </cell>
          <cell r="AI39">
            <v>1</v>
          </cell>
          <cell r="AM39" t="str">
            <v>1</v>
          </cell>
        </row>
        <row r="40">
          <cell r="B40">
            <v>12</v>
          </cell>
          <cell r="C40" t="str">
            <v>Školař</v>
          </cell>
          <cell r="D40" t="str">
            <v>Dan</v>
          </cell>
          <cell r="E40">
            <v>2010</v>
          </cell>
          <cell r="G40" t="str">
            <v>Rocky Monkeys, Sokol Brno I</v>
          </cell>
          <cell r="H40" t="str">
            <v>CZ</v>
          </cell>
          <cell r="I40">
            <v>100</v>
          </cell>
          <cell r="J40">
            <v>400</v>
          </cell>
          <cell r="K40">
            <v>100</v>
          </cell>
          <cell r="L40">
            <v>500</v>
          </cell>
          <cell r="M40">
            <v>96</v>
          </cell>
          <cell r="N40">
            <v>518.4</v>
          </cell>
          <cell r="O40">
            <v>100</v>
          </cell>
          <cell r="P40">
            <v>600</v>
          </cell>
          <cell r="Q40">
            <v>100</v>
          </cell>
          <cell r="R40">
            <v>640</v>
          </cell>
          <cell r="T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E40">
            <v>2658.4</v>
          </cell>
          <cell r="AF40">
            <v>2658.4</v>
          </cell>
          <cell r="AG40">
            <v>2</v>
          </cell>
          <cell r="AH40">
            <v>0.6584799301344901</v>
          </cell>
          <cell r="AI40">
            <v>2</v>
          </cell>
          <cell r="AM40" t="str">
            <v>2</v>
          </cell>
        </row>
        <row r="41">
          <cell r="B41">
            <v>1</v>
          </cell>
          <cell r="C41" t="str">
            <v>Bartoš</v>
          </cell>
          <cell r="D41" t="str">
            <v>Mateo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97</v>
          </cell>
          <cell r="J41">
            <v>388</v>
          </cell>
          <cell r="K41">
            <v>100</v>
          </cell>
          <cell r="L41">
            <v>500</v>
          </cell>
          <cell r="M41">
            <v>96</v>
          </cell>
          <cell r="N41">
            <v>518.4</v>
          </cell>
          <cell r="O41">
            <v>100</v>
          </cell>
          <cell r="P41">
            <v>600</v>
          </cell>
          <cell r="Q41">
            <v>100</v>
          </cell>
          <cell r="R41">
            <v>640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E41">
            <v>2646.4</v>
          </cell>
          <cell r="AF41">
            <v>2646.4</v>
          </cell>
          <cell r="AG41">
            <v>3</v>
          </cell>
          <cell r="AH41">
            <v>0.4524476418737322</v>
          </cell>
          <cell r="AI41">
            <v>3</v>
          </cell>
          <cell r="AM41" t="str">
            <v>3</v>
          </cell>
        </row>
        <row r="42">
          <cell r="B42">
            <v>10</v>
          </cell>
          <cell r="C42" t="str">
            <v>Svrček</v>
          </cell>
          <cell r="D42" t="str">
            <v>Jan</v>
          </cell>
          <cell r="E42">
            <v>2009</v>
          </cell>
          <cell r="G42" t="str">
            <v>HK Orlová</v>
          </cell>
          <cell r="H42" t="str">
            <v>CZ</v>
          </cell>
          <cell r="I42">
            <v>97</v>
          </cell>
          <cell r="J42">
            <v>388</v>
          </cell>
          <cell r="K42">
            <v>100</v>
          </cell>
          <cell r="L42">
            <v>500</v>
          </cell>
          <cell r="M42">
            <v>96</v>
          </cell>
          <cell r="N42">
            <v>518.4</v>
          </cell>
          <cell r="O42">
            <v>96</v>
          </cell>
          <cell r="P42">
            <v>576</v>
          </cell>
          <cell r="Q42">
            <v>100</v>
          </cell>
          <cell r="R42">
            <v>640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E42">
            <v>2622.4</v>
          </cell>
          <cell r="AF42">
            <v>2622.4</v>
          </cell>
          <cell r="AG42">
            <v>4</v>
          </cell>
          <cell r="AH42">
            <v>0.5653440789319575</v>
          </cell>
          <cell r="AI42">
            <v>4</v>
          </cell>
          <cell r="AM42" t="str">
            <v>4</v>
          </cell>
        </row>
        <row r="43">
          <cell r="B43">
            <v>7</v>
          </cell>
          <cell r="C43" t="str">
            <v>Klus</v>
          </cell>
          <cell r="D43" t="str">
            <v>Marián</v>
          </cell>
          <cell r="E43">
            <v>2009</v>
          </cell>
          <cell r="G43" t="str">
            <v>HO Třinec</v>
          </cell>
          <cell r="H43" t="str">
            <v>CZ</v>
          </cell>
          <cell r="I43">
            <v>92</v>
          </cell>
          <cell r="J43">
            <v>368</v>
          </cell>
          <cell r="K43">
            <v>100</v>
          </cell>
          <cell r="L43">
            <v>500</v>
          </cell>
          <cell r="M43">
            <v>86</v>
          </cell>
          <cell r="N43">
            <v>464.4</v>
          </cell>
          <cell r="O43">
            <v>92</v>
          </cell>
          <cell r="P43">
            <v>552</v>
          </cell>
          <cell r="Q43">
            <v>92</v>
          </cell>
          <cell r="R43">
            <v>588.8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E43">
            <v>2473.2</v>
          </cell>
          <cell r="AF43">
            <v>2473.2</v>
          </cell>
          <cell r="AG43">
            <v>5</v>
          </cell>
          <cell r="AH43">
            <v>0.8712951669003814</v>
          </cell>
          <cell r="AI43">
            <v>5</v>
          </cell>
          <cell r="AM43" t="str">
            <v>5</v>
          </cell>
        </row>
        <row r="44">
          <cell r="B44">
            <v>13</v>
          </cell>
          <cell r="C44" t="str">
            <v>Kessler</v>
          </cell>
          <cell r="D44" t="str">
            <v>Albert</v>
          </cell>
          <cell r="E44">
            <v>2010</v>
          </cell>
          <cell r="G44" t="str">
            <v>stenaspk.cz</v>
          </cell>
          <cell r="H44" t="str">
            <v>CZ</v>
          </cell>
          <cell r="I44">
            <v>90</v>
          </cell>
          <cell r="J44">
            <v>360</v>
          </cell>
          <cell r="K44">
            <v>94</v>
          </cell>
          <cell r="L44">
            <v>470</v>
          </cell>
          <cell r="M44">
            <v>82</v>
          </cell>
          <cell r="N44">
            <v>442.8</v>
          </cell>
          <cell r="O44">
            <v>88</v>
          </cell>
          <cell r="P44">
            <v>528</v>
          </cell>
          <cell r="Q44">
            <v>89</v>
          </cell>
          <cell r="R44">
            <v>569.6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E44">
            <v>2370.4</v>
          </cell>
          <cell r="AF44">
            <v>2370.4</v>
          </cell>
          <cell r="AG44">
            <v>6</v>
          </cell>
          <cell r="AH44">
            <v>0.14527172641828656</v>
          </cell>
          <cell r="AI44">
            <v>6</v>
          </cell>
          <cell r="AM44" t="str">
            <v>6</v>
          </cell>
        </row>
        <row r="45">
          <cell r="B45">
            <v>3</v>
          </cell>
          <cell r="C45" t="str">
            <v>Genda</v>
          </cell>
          <cell r="D45" t="str">
            <v>Albert</v>
          </cell>
          <cell r="E45">
            <v>2010</v>
          </cell>
          <cell r="G45" t="str">
            <v>"Korcle"-TendonBlok Ostrava</v>
          </cell>
          <cell r="H45" t="str">
            <v>CZ</v>
          </cell>
          <cell r="I45">
            <v>82</v>
          </cell>
          <cell r="J45">
            <v>328</v>
          </cell>
          <cell r="K45">
            <v>84</v>
          </cell>
          <cell r="L45">
            <v>420</v>
          </cell>
          <cell r="M45">
            <v>88</v>
          </cell>
          <cell r="N45">
            <v>475.2</v>
          </cell>
          <cell r="O45">
            <v>78</v>
          </cell>
          <cell r="P45">
            <v>468</v>
          </cell>
          <cell r="Q45">
            <v>92</v>
          </cell>
          <cell r="R45">
            <v>588.8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2280</v>
          </cell>
          <cell r="AF45">
            <v>2280</v>
          </cell>
          <cell r="AG45">
            <v>7</v>
          </cell>
          <cell r="AH45">
            <v>0.6774257479701191</v>
          </cell>
          <cell r="AI45">
            <v>7</v>
          </cell>
          <cell r="AM45" t="str">
            <v>7</v>
          </cell>
        </row>
        <row r="46">
          <cell r="B46">
            <v>14</v>
          </cell>
          <cell r="C46" t="str">
            <v>Adamec</v>
          </cell>
          <cell r="D46" t="str">
            <v>Oliver</v>
          </cell>
          <cell r="E46">
            <v>2009</v>
          </cell>
          <cell r="G46" t="str">
            <v>HO při SVČ Lipník nad Bečvou</v>
          </cell>
          <cell r="H46" t="str">
            <v>CZ</v>
          </cell>
          <cell r="I46">
            <v>88</v>
          </cell>
          <cell r="J46">
            <v>352</v>
          </cell>
          <cell r="K46">
            <v>82</v>
          </cell>
          <cell r="L46">
            <v>410</v>
          </cell>
          <cell r="M46">
            <v>78</v>
          </cell>
          <cell r="N46">
            <v>421.2</v>
          </cell>
          <cell r="O46">
            <v>82</v>
          </cell>
          <cell r="P46">
            <v>492</v>
          </cell>
          <cell r="Q46">
            <v>88</v>
          </cell>
          <cell r="R46">
            <v>563.2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E46">
            <v>2238.4</v>
          </cell>
          <cell r="AF46">
            <v>2238.4</v>
          </cell>
          <cell r="AG46">
            <v>8</v>
          </cell>
          <cell r="AH46">
            <v>0.5191436232998967</v>
          </cell>
          <cell r="AI46">
            <v>8</v>
          </cell>
          <cell r="AM46" t="str">
            <v>8</v>
          </cell>
        </row>
        <row r="47">
          <cell r="B47" t="e">
            <v>#N/A</v>
          </cell>
          <cell r="AE47">
            <v>0</v>
          </cell>
        </row>
        <row r="48">
          <cell r="B48" t="e">
            <v>#N/A</v>
          </cell>
          <cell r="AE48">
            <v>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H70" t="str">
            <v>CZ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>
            <v>552</v>
          </cell>
          <cell r="C71" t="str">
            <v>Bartošová</v>
          </cell>
          <cell r="D71" t="str">
            <v>Mia</v>
          </cell>
          <cell r="E71">
            <v>2008</v>
          </cell>
          <cell r="G71" t="str">
            <v>Rocky Monkeys, Sokol Brno I</v>
          </cell>
          <cell r="H71" t="str">
            <v>CZ</v>
          </cell>
          <cell r="J71">
            <v>0</v>
          </cell>
          <cell r="L71">
            <v>0</v>
          </cell>
          <cell r="M71">
            <v>100</v>
          </cell>
          <cell r="N71">
            <v>540</v>
          </cell>
          <cell r="O71">
            <v>100</v>
          </cell>
          <cell r="P71">
            <v>600</v>
          </cell>
          <cell r="Q71">
            <v>100</v>
          </cell>
          <cell r="R71">
            <v>640</v>
          </cell>
          <cell r="S71">
            <v>100</v>
          </cell>
          <cell r="T71">
            <v>660</v>
          </cell>
          <cell r="U71">
            <v>100</v>
          </cell>
          <cell r="V71">
            <v>700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3140</v>
          </cell>
          <cell r="AF71">
            <v>3140</v>
          </cell>
          <cell r="AG71">
            <v>1</v>
          </cell>
          <cell r="AH71">
            <v>0.09156564343720675</v>
          </cell>
          <cell r="AI71">
            <v>1</v>
          </cell>
          <cell r="AM71" t="str">
            <v>1</v>
          </cell>
        </row>
        <row r="72">
          <cell r="B72">
            <v>582</v>
          </cell>
          <cell r="C72" t="str">
            <v>Sýkorová</v>
          </cell>
          <cell r="D72" t="str">
            <v>Anna</v>
          </cell>
          <cell r="E72">
            <v>2007</v>
          </cell>
          <cell r="G72" t="str">
            <v>stenaspk.cz</v>
          </cell>
          <cell r="H72" t="str">
            <v>CZ</v>
          </cell>
          <cell r="J72">
            <v>0</v>
          </cell>
          <cell r="L72">
            <v>0</v>
          </cell>
          <cell r="M72">
            <v>96</v>
          </cell>
          <cell r="N72">
            <v>518.4</v>
          </cell>
          <cell r="O72">
            <v>100</v>
          </cell>
          <cell r="P72">
            <v>600</v>
          </cell>
          <cell r="Q72">
            <v>100</v>
          </cell>
          <cell r="R72">
            <v>640</v>
          </cell>
          <cell r="S72">
            <v>100</v>
          </cell>
          <cell r="T72">
            <v>660</v>
          </cell>
          <cell r="U72">
            <v>78</v>
          </cell>
          <cell r="V72">
            <v>546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E72">
            <v>2964.4</v>
          </cell>
          <cell r="AF72">
            <v>2964.4</v>
          </cell>
          <cell r="AG72">
            <v>2</v>
          </cell>
          <cell r="AH72">
            <v>0.5325820562429726</v>
          </cell>
          <cell r="AI72">
            <v>2</v>
          </cell>
          <cell r="AM72" t="str">
            <v>2</v>
          </cell>
        </row>
        <row r="73">
          <cell r="B73">
            <v>576</v>
          </cell>
          <cell r="C73" t="str">
            <v>Raková</v>
          </cell>
          <cell r="D73" t="str">
            <v>Daniela</v>
          </cell>
          <cell r="E73">
            <v>2007</v>
          </cell>
          <cell r="G73" t="str">
            <v>Rocky Monkeys, Sokol Brno I</v>
          </cell>
          <cell r="H73" t="str">
            <v>CZ</v>
          </cell>
          <cell r="J73">
            <v>0</v>
          </cell>
          <cell r="L73">
            <v>0</v>
          </cell>
          <cell r="M73">
            <v>100</v>
          </cell>
          <cell r="N73">
            <v>540</v>
          </cell>
          <cell r="O73">
            <v>100</v>
          </cell>
          <cell r="P73">
            <v>600</v>
          </cell>
          <cell r="Q73">
            <v>100</v>
          </cell>
          <cell r="R73">
            <v>640</v>
          </cell>
          <cell r="S73">
            <v>96</v>
          </cell>
          <cell r="T73">
            <v>633.6</v>
          </cell>
          <cell r="U73">
            <v>75</v>
          </cell>
          <cell r="V73">
            <v>525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E73">
            <v>2938.6</v>
          </cell>
          <cell r="AF73">
            <v>2938.6</v>
          </cell>
          <cell r="AG73">
            <v>3</v>
          </cell>
          <cell r="AH73">
            <v>0.7066796123981476</v>
          </cell>
          <cell r="AI73">
            <v>3</v>
          </cell>
          <cell r="AM73" t="str">
            <v>3</v>
          </cell>
        </row>
        <row r="74">
          <cell r="B74">
            <v>575</v>
          </cell>
          <cell r="C74" t="str">
            <v>Půžová</v>
          </cell>
          <cell r="D74" t="str">
            <v>Karolína</v>
          </cell>
          <cell r="E74">
            <v>2007</v>
          </cell>
          <cell r="G74" t="str">
            <v>SPL Pustiměř</v>
          </cell>
          <cell r="H74" t="str">
            <v>CZ</v>
          </cell>
          <cell r="J74">
            <v>0</v>
          </cell>
          <cell r="L74">
            <v>0</v>
          </cell>
          <cell r="M74">
            <v>96</v>
          </cell>
          <cell r="N74">
            <v>518.4</v>
          </cell>
          <cell r="O74">
            <v>100</v>
          </cell>
          <cell r="P74">
            <v>600</v>
          </cell>
          <cell r="Q74">
            <v>100</v>
          </cell>
          <cell r="R74">
            <v>640</v>
          </cell>
          <cell r="S74">
            <v>98</v>
          </cell>
          <cell r="T74">
            <v>646.8</v>
          </cell>
          <cell r="U74">
            <v>75</v>
          </cell>
          <cell r="V74">
            <v>525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E74">
            <v>2930.2</v>
          </cell>
          <cell r="AF74">
            <v>2930.2</v>
          </cell>
          <cell r="AG74">
            <v>4</v>
          </cell>
          <cell r="AH74">
            <v>0.6822497113607824</v>
          </cell>
          <cell r="AI74">
            <v>4</v>
          </cell>
          <cell r="AM74" t="str">
            <v>4</v>
          </cell>
        </row>
        <row r="75">
          <cell r="B75">
            <v>565</v>
          </cell>
          <cell r="C75" t="str">
            <v>Králíková</v>
          </cell>
          <cell r="D75" t="str">
            <v>Emma</v>
          </cell>
          <cell r="E75">
            <v>2008</v>
          </cell>
          <cell r="G75" t="str">
            <v>Vertikon Zlín</v>
          </cell>
          <cell r="H75" t="str">
            <v>CZ</v>
          </cell>
          <cell r="J75">
            <v>0</v>
          </cell>
          <cell r="L75">
            <v>0</v>
          </cell>
          <cell r="M75">
            <v>100</v>
          </cell>
          <cell r="N75">
            <v>540</v>
          </cell>
          <cell r="O75">
            <v>100</v>
          </cell>
          <cell r="P75">
            <v>600</v>
          </cell>
          <cell r="Q75">
            <v>100</v>
          </cell>
          <cell r="R75">
            <v>640</v>
          </cell>
          <cell r="S75">
            <v>92</v>
          </cell>
          <cell r="T75">
            <v>607.2</v>
          </cell>
          <cell r="U75">
            <v>77</v>
          </cell>
          <cell r="V75">
            <v>539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E75">
            <v>2926.2</v>
          </cell>
          <cell r="AF75">
            <v>2926.2</v>
          </cell>
          <cell r="AG75">
            <v>5</v>
          </cell>
          <cell r="AH75">
            <v>0.4898078734986484</v>
          </cell>
          <cell r="AI75">
            <v>5</v>
          </cell>
          <cell r="AM75" t="str">
            <v>5</v>
          </cell>
        </row>
        <row r="76">
          <cell r="B76">
            <v>574</v>
          </cell>
          <cell r="C76" t="str">
            <v>Plchová</v>
          </cell>
          <cell r="D76" t="str">
            <v>Magdaléna</v>
          </cell>
          <cell r="E76">
            <v>2007</v>
          </cell>
          <cell r="G76" t="str">
            <v>Rocky Monkeys, Sokol Brno I</v>
          </cell>
          <cell r="H76" t="str">
            <v>CZ</v>
          </cell>
          <cell r="J76">
            <v>0</v>
          </cell>
          <cell r="L76">
            <v>0</v>
          </cell>
          <cell r="M76">
            <v>96</v>
          </cell>
          <cell r="N76">
            <v>518.4</v>
          </cell>
          <cell r="O76">
            <v>100</v>
          </cell>
          <cell r="P76">
            <v>600</v>
          </cell>
          <cell r="Q76">
            <v>100</v>
          </cell>
          <cell r="R76">
            <v>640</v>
          </cell>
          <cell r="S76">
            <v>96</v>
          </cell>
          <cell r="T76">
            <v>633.6</v>
          </cell>
          <cell r="U76">
            <v>73</v>
          </cell>
          <cell r="V76">
            <v>511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E76">
            <v>2903</v>
          </cell>
          <cell r="AF76">
            <v>2903</v>
          </cell>
          <cell r="AG76">
            <v>6</v>
          </cell>
          <cell r="AH76">
            <v>0.31094659212976694</v>
          </cell>
          <cell r="AI76">
            <v>6</v>
          </cell>
          <cell r="AM76" t="str">
            <v>6</v>
          </cell>
        </row>
        <row r="77">
          <cell r="B77">
            <v>578</v>
          </cell>
          <cell r="C77" t="str">
            <v>Sepši</v>
          </cell>
          <cell r="D77" t="str">
            <v>Anna</v>
          </cell>
          <cell r="E77">
            <v>2007</v>
          </cell>
          <cell r="G77" t="str">
            <v>Rocky Monkeys, Sokol Brno I</v>
          </cell>
          <cell r="H77" t="str">
            <v>CZ</v>
          </cell>
          <cell r="J77">
            <v>0</v>
          </cell>
          <cell r="L77">
            <v>0</v>
          </cell>
          <cell r="M77">
            <v>96</v>
          </cell>
          <cell r="N77">
            <v>518.4</v>
          </cell>
          <cell r="O77">
            <v>100</v>
          </cell>
          <cell r="P77">
            <v>600</v>
          </cell>
          <cell r="Q77">
            <v>100</v>
          </cell>
          <cell r="R77">
            <v>640</v>
          </cell>
          <cell r="S77">
            <v>96</v>
          </cell>
          <cell r="T77">
            <v>633.6</v>
          </cell>
          <cell r="U77">
            <v>72</v>
          </cell>
          <cell r="V77">
            <v>504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E77">
            <v>2896</v>
          </cell>
          <cell r="AF77">
            <v>2896</v>
          </cell>
          <cell r="AG77">
            <v>7</v>
          </cell>
          <cell r="AH77">
            <v>0.9224225520156324</v>
          </cell>
          <cell r="AI77">
            <v>7</v>
          </cell>
          <cell r="AM77" t="str">
            <v>7</v>
          </cell>
        </row>
        <row r="78">
          <cell r="B78">
            <v>551</v>
          </cell>
          <cell r="C78" t="str">
            <v>Adámková</v>
          </cell>
          <cell r="D78" t="str">
            <v>Jolana</v>
          </cell>
          <cell r="E78">
            <v>2008</v>
          </cell>
          <cell r="G78" t="str">
            <v>SPL Pustiměř</v>
          </cell>
          <cell r="H78" t="str">
            <v>CZ</v>
          </cell>
          <cell r="J78">
            <v>0</v>
          </cell>
          <cell r="L78">
            <v>0</v>
          </cell>
          <cell r="M78">
            <v>96</v>
          </cell>
          <cell r="N78">
            <v>518.4</v>
          </cell>
          <cell r="O78">
            <v>100</v>
          </cell>
          <cell r="P78">
            <v>600</v>
          </cell>
          <cell r="Q78">
            <v>95</v>
          </cell>
          <cell r="R78">
            <v>608</v>
          </cell>
          <cell r="S78">
            <v>90</v>
          </cell>
          <cell r="T78">
            <v>594</v>
          </cell>
          <cell r="U78">
            <v>75</v>
          </cell>
          <cell r="V78">
            <v>525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E78">
            <v>2845.4</v>
          </cell>
          <cell r="AF78">
            <v>2845.4</v>
          </cell>
          <cell r="AG78">
            <v>8</v>
          </cell>
          <cell r="AH78">
            <v>0.24122409359551966</v>
          </cell>
          <cell r="AI78">
            <v>8</v>
          </cell>
          <cell r="AM78" t="str">
            <v>8</v>
          </cell>
        </row>
        <row r="79">
          <cell r="B79">
            <v>572</v>
          </cell>
          <cell r="C79" t="str">
            <v>Okáčová</v>
          </cell>
          <cell r="D79" t="str">
            <v>Klára</v>
          </cell>
          <cell r="E79">
            <v>2007</v>
          </cell>
          <cell r="G79" t="str">
            <v>HO Příbor</v>
          </cell>
          <cell r="H79" t="str">
            <v>CZ</v>
          </cell>
          <cell r="J79">
            <v>0</v>
          </cell>
          <cell r="L79">
            <v>0</v>
          </cell>
          <cell r="M79">
            <v>100</v>
          </cell>
          <cell r="N79">
            <v>540</v>
          </cell>
          <cell r="O79">
            <v>100</v>
          </cell>
          <cell r="P79">
            <v>600</v>
          </cell>
          <cell r="Q79">
            <v>100</v>
          </cell>
          <cell r="R79">
            <v>640</v>
          </cell>
          <cell r="S79">
            <v>80</v>
          </cell>
          <cell r="T79">
            <v>528</v>
          </cell>
          <cell r="U79">
            <v>75</v>
          </cell>
          <cell r="V79">
            <v>525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E79">
            <v>2833</v>
          </cell>
          <cell r="AF79">
            <v>2833</v>
          </cell>
          <cell r="AG79">
            <v>9</v>
          </cell>
          <cell r="AH79">
            <v>0.42214291798882186</v>
          </cell>
          <cell r="AI79">
            <v>9</v>
          </cell>
          <cell r="AM79" t="str">
            <v>9</v>
          </cell>
        </row>
        <row r="80">
          <cell r="B80">
            <v>554</v>
          </cell>
          <cell r="C80" t="str">
            <v>Cikánková</v>
          </cell>
          <cell r="D80" t="str">
            <v>Terezie</v>
          </cell>
          <cell r="E80">
            <v>2008</v>
          </cell>
          <cell r="G80" t="str">
            <v>Rocky Monkeys, Sokol Brno I</v>
          </cell>
          <cell r="H80" t="str">
            <v>CZ</v>
          </cell>
          <cell r="J80">
            <v>0</v>
          </cell>
          <cell r="L80">
            <v>0</v>
          </cell>
          <cell r="M80">
            <v>96</v>
          </cell>
          <cell r="N80">
            <v>518.4</v>
          </cell>
          <cell r="O80">
            <v>100</v>
          </cell>
          <cell r="P80">
            <v>600</v>
          </cell>
          <cell r="Q80">
            <v>94</v>
          </cell>
          <cell r="R80">
            <v>601.6</v>
          </cell>
          <cell r="S80">
            <v>90</v>
          </cell>
          <cell r="T80">
            <v>594</v>
          </cell>
          <cell r="U80">
            <v>69</v>
          </cell>
          <cell r="V80">
            <v>483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  <cell r="AE80">
            <v>2797</v>
          </cell>
          <cell r="AF80">
            <v>2797</v>
          </cell>
          <cell r="AG80">
            <v>10</v>
          </cell>
          <cell r="AH80">
            <v>0.2837829552590847</v>
          </cell>
          <cell r="AI80">
            <v>10</v>
          </cell>
          <cell r="AM80" t="str">
            <v>10</v>
          </cell>
        </row>
        <row r="81">
          <cell r="B81">
            <v>556</v>
          </cell>
          <cell r="C81" t="str">
            <v>Čermáková</v>
          </cell>
          <cell r="D81" t="str">
            <v>Sabina</v>
          </cell>
          <cell r="E81">
            <v>2008</v>
          </cell>
          <cell r="G81" t="str">
            <v>Rocky Monkeys, Sokol Brno I</v>
          </cell>
          <cell r="H81" t="str">
            <v>CZ</v>
          </cell>
          <cell r="J81">
            <v>0</v>
          </cell>
          <cell r="L81">
            <v>0</v>
          </cell>
          <cell r="M81">
            <v>84</v>
          </cell>
          <cell r="N81">
            <v>453.6</v>
          </cell>
          <cell r="O81">
            <v>88</v>
          </cell>
          <cell r="P81">
            <v>528</v>
          </cell>
          <cell r="Q81">
            <v>94</v>
          </cell>
          <cell r="R81">
            <v>601.6</v>
          </cell>
          <cell r="S81">
            <v>88</v>
          </cell>
          <cell r="T81">
            <v>580.8</v>
          </cell>
          <cell r="U81">
            <v>68</v>
          </cell>
          <cell r="V81">
            <v>476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E81">
            <v>2640</v>
          </cell>
          <cell r="AF81">
            <v>2640</v>
          </cell>
          <cell r="AG81">
            <v>11</v>
          </cell>
          <cell r="AH81">
            <v>0.19941873871721327</v>
          </cell>
          <cell r="AI81">
            <v>11</v>
          </cell>
          <cell r="AM81" t="str">
            <v>11</v>
          </cell>
        </row>
        <row r="82">
          <cell r="B82">
            <v>560</v>
          </cell>
          <cell r="C82" t="str">
            <v>Janišová </v>
          </cell>
          <cell r="D82" t="str">
            <v>Nela</v>
          </cell>
          <cell r="E82">
            <v>2007</v>
          </cell>
          <cell r="G82" t="str">
            <v>HO při SVČ Lipník nad Bečvou</v>
          </cell>
          <cell r="H82" t="str">
            <v>CZ</v>
          </cell>
          <cell r="J82">
            <v>0</v>
          </cell>
          <cell r="L82">
            <v>0</v>
          </cell>
          <cell r="M82">
            <v>86</v>
          </cell>
          <cell r="N82">
            <v>464.4</v>
          </cell>
          <cell r="O82">
            <v>90</v>
          </cell>
          <cell r="P82">
            <v>540</v>
          </cell>
          <cell r="Q82">
            <v>94</v>
          </cell>
          <cell r="R82">
            <v>601.6</v>
          </cell>
          <cell r="S82">
            <v>81</v>
          </cell>
          <cell r="T82">
            <v>534.6</v>
          </cell>
          <cell r="U82">
            <v>66</v>
          </cell>
          <cell r="V82">
            <v>462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E82">
            <v>2602.6</v>
          </cell>
          <cell r="AF82">
            <v>2602.6</v>
          </cell>
          <cell r="AG82">
            <v>12</v>
          </cell>
          <cell r="AH82">
            <v>0.881452422356233</v>
          </cell>
          <cell r="AI82">
            <v>12</v>
          </cell>
          <cell r="AM82" t="str">
            <v>12</v>
          </cell>
        </row>
        <row r="83">
          <cell r="B83">
            <v>557</v>
          </cell>
          <cell r="C83" t="str">
            <v>Fajbišová</v>
          </cell>
          <cell r="D83" t="str">
            <v>Lada</v>
          </cell>
          <cell r="E83">
            <v>2008</v>
          </cell>
          <cell r="G83" t="str">
            <v>"Korcle"-Tendon Blok Ostrava</v>
          </cell>
          <cell r="H83" t="str">
            <v>CZ</v>
          </cell>
          <cell r="J83">
            <v>0</v>
          </cell>
          <cell r="L83">
            <v>0</v>
          </cell>
          <cell r="M83">
            <v>84</v>
          </cell>
          <cell r="N83">
            <v>453.6</v>
          </cell>
          <cell r="O83">
            <v>86</v>
          </cell>
          <cell r="P83">
            <v>516</v>
          </cell>
          <cell r="Q83">
            <v>94</v>
          </cell>
          <cell r="R83">
            <v>601.6</v>
          </cell>
          <cell r="S83">
            <v>78</v>
          </cell>
          <cell r="T83">
            <v>514.8</v>
          </cell>
          <cell r="U83">
            <v>68</v>
          </cell>
          <cell r="V83">
            <v>476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E83">
            <v>2562</v>
          </cell>
          <cell r="AF83">
            <v>2562</v>
          </cell>
          <cell r="AG83">
            <v>13</v>
          </cell>
          <cell r="AH83">
            <v>0.8709771113935858</v>
          </cell>
          <cell r="AI83">
            <v>13</v>
          </cell>
          <cell r="AM83" t="str">
            <v>13</v>
          </cell>
        </row>
        <row r="84">
          <cell r="B84" t="e">
            <v>#N/A</v>
          </cell>
          <cell r="AE84">
            <v>0</v>
          </cell>
        </row>
        <row r="85">
          <cell r="B85" t="e">
            <v>#N/A</v>
          </cell>
          <cell r="AE85">
            <v>0</v>
          </cell>
        </row>
        <row r="86">
          <cell r="B86" t="e">
            <v>#N/A</v>
          </cell>
          <cell r="AE86">
            <v>0</v>
          </cell>
        </row>
        <row r="87">
          <cell r="B87" t="e">
            <v>#N/A</v>
          </cell>
          <cell r="AE87">
            <v>0</v>
          </cell>
        </row>
        <row r="88">
          <cell r="B88" t="e">
            <v>#N/A</v>
          </cell>
          <cell r="AE88">
            <v>0</v>
          </cell>
        </row>
        <row r="89">
          <cell r="B89" t="e">
            <v>#N/A</v>
          </cell>
          <cell r="AE89">
            <v>0</v>
          </cell>
        </row>
        <row r="90">
          <cell r="B90" t="e">
            <v>#N/A</v>
          </cell>
          <cell r="AE90">
            <v>0</v>
          </cell>
        </row>
        <row r="91">
          <cell r="B91" t="e">
            <v>#N/A</v>
          </cell>
          <cell r="AE91">
            <v>0</v>
          </cell>
        </row>
        <row r="92">
          <cell r="B92" t="e">
            <v>#N/A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H102" t="str">
            <v>CZ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</row>
        <row r="103">
          <cell r="B103">
            <v>53</v>
          </cell>
          <cell r="C103" t="str">
            <v>Čermák</v>
          </cell>
          <cell r="D103" t="str">
            <v>Šimon</v>
          </cell>
          <cell r="E103">
            <v>2008</v>
          </cell>
          <cell r="G103" t="str">
            <v>Rocky Monkeys, Sokol Brno I</v>
          </cell>
          <cell r="H103" t="str">
            <v>CZ</v>
          </cell>
          <cell r="J103">
            <v>0</v>
          </cell>
          <cell r="L103">
            <v>0</v>
          </cell>
          <cell r="M103">
            <v>100</v>
          </cell>
          <cell r="N103">
            <v>540</v>
          </cell>
          <cell r="O103">
            <v>100</v>
          </cell>
          <cell r="P103">
            <v>600</v>
          </cell>
          <cell r="Q103">
            <v>100</v>
          </cell>
          <cell r="R103">
            <v>640</v>
          </cell>
          <cell r="S103">
            <v>100</v>
          </cell>
          <cell r="T103">
            <v>660</v>
          </cell>
          <cell r="U103">
            <v>100</v>
          </cell>
          <cell r="V103">
            <v>700</v>
          </cell>
          <cell r="W103">
            <v>92.01</v>
          </cell>
          <cell r="X103">
            <v>708.477</v>
          </cell>
          <cell r="Z103">
            <v>0</v>
          </cell>
          <cell r="AB103">
            <v>0</v>
          </cell>
          <cell r="AD103">
            <v>0</v>
          </cell>
          <cell r="AE103">
            <v>3140</v>
          </cell>
          <cell r="AF103">
            <v>3848.477</v>
          </cell>
          <cell r="AG103">
            <v>1</v>
          </cell>
          <cell r="AH103">
            <v>0.04634518688544631</v>
          </cell>
          <cell r="AI103">
            <v>1</v>
          </cell>
          <cell r="AM103" t="str">
            <v>1</v>
          </cell>
          <cell r="AO103">
            <v>0</v>
          </cell>
        </row>
        <row r="104">
          <cell r="B104">
            <v>80</v>
          </cell>
          <cell r="C104" t="str">
            <v>Ćwiąkała</v>
          </cell>
          <cell r="D104" t="str">
            <v>Paweł</v>
          </cell>
          <cell r="E104">
            <v>2007</v>
          </cell>
          <cell r="G104" t="str">
            <v>KW Jastrzębie</v>
          </cell>
          <cell r="H104" t="str">
            <v>PL</v>
          </cell>
          <cell r="J104">
            <v>0</v>
          </cell>
          <cell r="L104">
            <v>0</v>
          </cell>
          <cell r="M104">
            <v>100</v>
          </cell>
          <cell r="N104">
            <v>540</v>
          </cell>
          <cell r="O104">
            <v>100</v>
          </cell>
          <cell r="P104">
            <v>600</v>
          </cell>
          <cell r="Q104">
            <v>100</v>
          </cell>
          <cell r="R104">
            <v>640</v>
          </cell>
          <cell r="S104">
            <v>100</v>
          </cell>
          <cell r="T104">
            <v>660</v>
          </cell>
          <cell r="U104">
            <v>100</v>
          </cell>
          <cell r="V104">
            <v>700</v>
          </cell>
          <cell r="W104">
            <v>92</v>
          </cell>
          <cell r="X104">
            <v>708.4</v>
          </cell>
          <cell r="Z104">
            <v>0</v>
          </cell>
          <cell r="AB104">
            <v>0</v>
          </cell>
          <cell r="AD104">
            <v>0</v>
          </cell>
          <cell r="AE104">
            <v>3140</v>
          </cell>
          <cell r="AF104">
            <v>3848.4</v>
          </cell>
          <cell r="AG104">
            <v>2</v>
          </cell>
          <cell r="AH104">
            <v>0.4567280989140272</v>
          </cell>
          <cell r="AI104" t="str">
            <v>NE</v>
          </cell>
          <cell r="AM104" t="str">
            <v>NE</v>
          </cell>
        </row>
        <row r="105">
          <cell r="B105">
            <v>61</v>
          </cell>
          <cell r="C105" t="str">
            <v>Kovařík</v>
          </cell>
          <cell r="D105" t="str">
            <v>Kryštof</v>
          </cell>
          <cell r="E105">
            <v>2007</v>
          </cell>
          <cell r="G105" t="str">
            <v>HK Babí lom Kuřim</v>
          </cell>
          <cell r="H105" t="str">
            <v>CZ</v>
          </cell>
          <cell r="J105">
            <v>0</v>
          </cell>
          <cell r="L105">
            <v>0</v>
          </cell>
          <cell r="M105">
            <v>100</v>
          </cell>
          <cell r="N105">
            <v>540</v>
          </cell>
          <cell r="O105">
            <v>100</v>
          </cell>
          <cell r="P105">
            <v>600</v>
          </cell>
          <cell r="Q105">
            <v>100</v>
          </cell>
          <cell r="R105">
            <v>640</v>
          </cell>
          <cell r="S105">
            <v>100</v>
          </cell>
          <cell r="T105">
            <v>660</v>
          </cell>
          <cell r="U105">
            <v>100</v>
          </cell>
          <cell r="V105">
            <v>700</v>
          </cell>
          <cell r="W105">
            <v>77</v>
          </cell>
          <cell r="X105">
            <v>592.9</v>
          </cell>
          <cell r="Z105">
            <v>0</v>
          </cell>
          <cell r="AB105">
            <v>0</v>
          </cell>
          <cell r="AD105">
            <v>0</v>
          </cell>
          <cell r="AE105">
            <v>3140</v>
          </cell>
          <cell r="AF105">
            <v>3732.9</v>
          </cell>
          <cell r="AG105">
            <v>3</v>
          </cell>
          <cell r="AH105">
            <v>0.2341601843945682</v>
          </cell>
          <cell r="AI105">
            <v>2</v>
          </cell>
          <cell r="AM105" t="str">
            <v>2</v>
          </cell>
          <cell r="AO105">
            <v>12</v>
          </cell>
        </row>
        <row r="106">
          <cell r="B106">
            <v>58</v>
          </cell>
          <cell r="C106" t="str">
            <v>Herman</v>
          </cell>
          <cell r="D106" t="str">
            <v>Jindřich</v>
          </cell>
          <cell r="E106">
            <v>2007</v>
          </cell>
          <cell r="G106" t="str">
            <v>"Korcle"-TendonBlok Ostrava</v>
          </cell>
          <cell r="H106" t="str">
            <v>CZ</v>
          </cell>
          <cell r="J106">
            <v>0</v>
          </cell>
          <cell r="L106">
            <v>0</v>
          </cell>
          <cell r="M106">
            <v>97</v>
          </cell>
          <cell r="N106">
            <v>523.8</v>
          </cell>
          <cell r="O106">
            <v>100</v>
          </cell>
          <cell r="P106">
            <v>600</v>
          </cell>
          <cell r="Q106">
            <v>100</v>
          </cell>
          <cell r="R106">
            <v>640</v>
          </cell>
          <cell r="S106">
            <v>100</v>
          </cell>
          <cell r="T106">
            <v>660</v>
          </cell>
          <cell r="U106">
            <v>100</v>
          </cell>
          <cell r="V106">
            <v>700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E106">
            <v>3123.8</v>
          </cell>
          <cell r="AF106">
            <v>3123.8</v>
          </cell>
          <cell r="AG106">
            <v>4</v>
          </cell>
          <cell r="AH106">
            <v>0.08730223495513201</v>
          </cell>
          <cell r="AI106">
            <v>3</v>
          </cell>
          <cell r="AM106" t="str">
            <v>3</v>
          </cell>
          <cell r="AO106">
            <v>13</v>
          </cell>
        </row>
        <row r="107">
          <cell r="B107">
            <v>70</v>
          </cell>
          <cell r="C107" t="str">
            <v>Rada</v>
          </cell>
          <cell r="D107" t="str">
            <v>Šimon</v>
          </cell>
          <cell r="E107">
            <v>2007</v>
          </cell>
          <cell r="G107" t="str">
            <v>Rocky Monkeys, Sokol Brno I</v>
          </cell>
          <cell r="H107" t="str">
            <v>CZ</v>
          </cell>
          <cell r="J107">
            <v>0</v>
          </cell>
          <cell r="L107">
            <v>0</v>
          </cell>
          <cell r="M107">
            <v>100</v>
          </cell>
          <cell r="N107">
            <v>540</v>
          </cell>
          <cell r="O107">
            <v>100</v>
          </cell>
          <cell r="P107">
            <v>600</v>
          </cell>
          <cell r="Q107">
            <v>100</v>
          </cell>
          <cell r="R107">
            <v>640</v>
          </cell>
          <cell r="S107">
            <v>100</v>
          </cell>
          <cell r="T107">
            <v>660</v>
          </cell>
          <cell r="U107">
            <v>78</v>
          </cell>
          <cell r="V107">
            <v>546</v>
          </cell>
          <cell r="X107">
            <v>0</v>
          </cell>
          <cell r="Z107">
            <v>0</v>
          </cell>
          <cell r="AB107">
            <v>0</v>
          </cell>
          <cell r="AD107">
            <v>0</v>
          </cell>
          <cell r="AE107">
            <v>2986</v>
          </cell>
          <cell r="AF107">
            <v>2986</v>
          </cell>
          <cell r="AG107">
            <v>5</v>
          </cell>
          <cell r="AH107">
            <v>0.3208797893021256</v>
          </cell>
          <cell r="AI107">
            <v>4</v>
          </cell>
          <cell r="AM107" t="str">
            <v>4</v>
          </cell>
          <cell r="AO107">
            <v>1</v>
          </cell>
        </row>
        <row r="108">
          <cell r="B108">
            <v>78</v>
          </cell>
          <cell r="C108" t="str">
            <v>Doležal</v>
          </cell>
          <cell r="D108" t="str">
            <v>František</v>
          </cell>
          <cell r="E108">
            <v>2007</v>
          </cell>
          <cell r="G108" t="str">
            <v>Rocky Monkeys, Sokol Brno I</v>
          </cell>
          <cell r="H108" t="str">
            <v>CZ</v>
          </cell>
          <cell r="J108">
            <v>0</v>
          </cell>
          <cell r="L108">
            <v>0</v>
          </cell>
          <cell r="M108">
            <v>96</v>
          </cell>
          <cell r="N108">
            <v>518.4</v>
          </cell>
          <cell r="O108">
            <v>100</v>
          </cell>
          <cell r="P108">
            <v>600</v>
          </cell>
          <cell r="Q108">
            <v>100</v>
          </cell>
          <cell r="R108">
            <v>640</v>
          </cell>
          <cell r="S108">
            <v>100</v>
          </cell>
          <cell r="T108">
            <v>660</v>
          </cell>
          <cell r="U108">
            <v>77</v>
          </cell>
          <cell r="V108">
            <v>539</v>
          </cell>
          <cell r="X108">
            <v>0</v>
          </cell>
          <cell r="Z108">
            <v>0</v>
          </cell>
          <cell r="AB108">
            <v>0</v>
          </cell>
          <cell r="AD108">
            <v>0</v>
          </cell>
          <cell r="AE108">
            <v>2957.4</v>
          </cell>
          <cell r="AF108">
            <v>2957.4</v>
          </cell>
          <cell r="AG108">
            <v>6</v>
          </cell>
          <cell r="AH108">
            <v>0.78825031244196</v>
          </cell>
          <cell r="AI108">
            <v>5</v>
          </cell>
          <cell r="AM108" t="str">
            <v>5</v>
          </cell>
        </row>
        <row r="109">
          <cell r="B109">
            <v>64</v>
          </cell>
          <cell r="C109" t="str">
            <v>Možný</v>
          </cell>
          <cell r="D109" t="str">
            <v>Šimon</v>
          </cell>
          <cell r="E109">
            <v>2008</v>
          </cell>
          <cell r="G109" t="str">
            <v>Stěna Šumperk</v>
          </cell>
          <cell r="H109" t="str">
            <v>CZ</v>
          </cell>
          <cell r="J109">
            <v>0</v>
          </cell>
          <cell r="L109">
            <v>0</v>
          </cell>
          <cell r="M109">
            <v>96</v>
          </cell>
          <cell r="N109">
            <v>518.4</v>
          </cell>
          <cell r="O109">
            <v>100</v>
          </cell>
          <cell r="P109">
            <v>600</v>
          </cell>
          <cell r="Q109">
            <v>100</v>
          </cell>
          <cell r="R109">
            <v>640</v>
          </cell>
          <cell r="S109">
            <v>98</v>
          </cell>
          <cell r="T109">
            <v>646.8</v>
          </cell>
          <cell r="U109">
            <v>75</v>
          </cell>
          <cell r="V109">
            <v>525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E109">
            <v>2930.2</v>
          </cell>
          <cell r="AF109">
            <v>2930.2</v>
          </cell>
          <cell r="AG109">
            <v>7</v>
          </cell>
          <cell r="AH109">
            <v>0.4330794878769666</v>
          </cell>
          <cell r="AI109">
            <v>6</v>
          </cell>
          <cell r="AM109" t="str">
            <v>6</v>
          </cell>
        </row>
        <row r="110">
          <cell r="B110">
            <v>66</v>
          </cell>
          <cell r="C110" t="str">
            <v>Pečenka</v>
          </cell>
          <cell r="D110" t="str">
            <v>Adam</v>
          </cell>
          <cell r="E110">
            <v>2008</v>
          </cell>
          <cell r="G110" t="str">
            <v>Rocky Monkeys, Sokol Brno I</v>
          </cell>
          <cell r="H110" t="str">
            <v>CZ</v>
          </cell>
          <cell r="J110">
            <v>0</v>
          </cell>
          <cell r="L110">
            <v>0</v>
          </cell>
          <cell r="M110">
            <v>96</v>
          </cell>
          <cell r="N110">
            <v>518.4</v>
          </cell>
          <cell r="O110">
            <v>100</v>
          </cell>
          <cell r="P110">
            <v>600</v>
          </cell>
          <cell r="Q110">
            <v>100</v>
          </cell>
          <cell r="R110">
            <v>640</v>
          </cell>
          <cell r="S110">
            <v>94</v>
          </cell>
          <cell r="T110">
            <v>620.4</v>
          </cell>
          <cell r="U110">
            <v>72</v>
          </cell>
          <cell r="V110">
            <v>504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E110">
            <v>2882.8</v>
          </cell>
          <cell r="AF110">
            <v>2882.8</v>
          </cell>
          <cell r="AG110">
            <v>8</v>
          </cell>
          <cell r="AH110">
            <v>0.44755764422006905</v>
          </cell>
          <cell r="AI110">
            <v>7</v>
          </cell>
          <cell r="AM110" t="str">
            <v>7</v>
          </cell>
        </row>
        <row r="111">
          <cell r="B111">
            <v>59</v>
          </cell>
          <cell r="C111" t="str">
            <v>Holub</v>
          </cell>
          <cell r="D111" t="str">
            <v>Vojtěch</v>
          </cell>
          <cell r="E111">
            <v>2007</v>
          </cell>
          <cell r="G111" t="str">
            <v>Rocky Monkeys, Sokol Brno I</v>
          </cell>
          <cell r="H111" t="str">
            <v>CZ</v>
          </cell>
          <cell r="J111">
            <v>0</v>
          </cell>
          <cell r="L111">
            <v>0</v>
          </cell>
          <cell r="M111">
            <v>97</v>
          </cell>
          <cell r="N111">
            <v>523.8</v>
          </cell>
          <cell r="O111">
            <v>100</v>
          </cell>
          <cell r="P111">
            <v>600</v>
          </cell>
          <cell r="Q111">
            <v>97</v>
          </cell>
          <cell r="R111">
            <v>620.8</v>
          </cell>
          <cell r="S111">
            <v>96</v>
          </cell>
          <cell r="T111">
            <v>633.6</v>
          </cell>
          <cell r="U111">
            <v>70</v>
          </cell>
          <cell r="V111">
            <v>490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E111">
            <v>2868.2</v>
          </cell>
          <cell r="AF111">
            <v>2868.2</v>
          </cell>
          <cell r="AG111">
            <v>9</v>
          </cell>
          <cell r="AH111">
            <v>0.45262365019880235</v>
          </cell>
          <cell r="AI111">
            <v>8</v>
          </cell>
          <cell r="AM111" t="str">
            <v>8</v>
          </cell>
        </row>
        <row r="112">
          <cell r="B112">
            <v>55</v>
          </cell>
          <cell r="C112" t="str">
            <v>Götze</v>
          </cell>
          <cell r="D112" t="str">
            <v>Daniel</v>
          </cell>
          <cell r="E112">
            <v>2008</v>
          </cell>
          <cell r="G112" t="str">
            <v>HK Orlová/HO TJ Baník Karviná</v>
          </cell>
          <cell r="H112" t="str">
            <v>CZ</v>
          </cell>
          <cell r="J112">
            <v>0</v>
          </cell>
          <cell r="L112">
            <v>0</v>
          </cell>
          <cell r="M112">
            <v>96</v>
          </cell>
          <cell r="N112">
            <v>518.4</v>
          </cell>
          <cell r="O112">
            <v>100</v>
          </cell>
          <cell r="P112">
            <v>600</v>
          </cell>
          <cell r="Q112">
            <v>100</v>
          </cell>
          <cell r="R112">
            <v>640</v>
          </cell>
          <cell r="S112">
            <v>80</v>
          </cell>
          <cell r="T112">
            <v>528</v>
          </cell>
          <cell r="U112">
            <v>76</v>
          </cell>
          <cell r="V112">
            <v>532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E112">
            <v>2818.4</v>
          </cell>
          <cell r="AF112">
            <v>2818.4</v>
          </cell>
          <cell r="AG112">
            <v>10</v>
          </cell>
          <cell r="AH112">
            <v>0.9267946686595678</v>
          </cell>
          <cell r="AI112">
            <v>9</v>
          </cell>
          <cell r="AM112" t="str">
            <v>9</v>
          </cell>
        </row>
        <row r="113">
          <cell r="B113">
            <v>63</v>
          </cell>
          <cell r="C113" t="str">
            <v>Monsport</v>
          </cell>
          <cell r="D113" t="str">
            <v>Matěj</v>
          </cell>
          <cell r="E113">
            <v>2008</v>
          </cell>
          <cell r="G113" t="str">
            <v>HO Příbor</v>
          </cell>
          <cell r="H113" t="str">
            <v>CZ</v>
          </cell>
          <cell r="J113">
            <v>0</v>
          </cell>
          <cell r="L113">
            <v>0</v>
          </cell>
          <cell r="M113">
            <v>96</v>
          </cell>
          <cell r="N113">
            <v>518.4</v>
          </cell>
          <cell r="O113">
            <v>100</v>
          </cell>
          <cell r="P113">
            <v>600</v>
          </cell>
          <cell r="Q113">
            <v>95</v>
          </cell>
          <cell r="R113">
            <v>608</v>
          </cell>
          <cell r="S113">
            <v>90</v>
          </cell>
          <cell r="T113">
            <v>594</v>
          </cell>
          <cell r="U113">
            <v>69</v>
          </cell>
          <cell r="V113">
            <v>483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E113">
            <v>2803.4</v>
          </cell>
          <cell r="AF113">
            <v>2803.4</v>
          </cell>
          <cell r="AG113">
            <v>11</v>
          </cell>
          <cell r="AH113">
            <v>0.0569050800986588</v>
          </cell>
          <cell r="AI113">
            <v>10</v>
          </cell>
          <cell r="AM113" t="str">
            <v>10</v>
          </cell>
        </row>
        <row r="114">
          <cell r="B114">
            <v>81</v>
          </cell>
          <cell r="C114" t="str">
            <v>Adamec</v>
          </cell>
          <cell r="D114" t="str">
            <v>Vojtěch</v>
          </cell>
          <cell r="E114">
            <v>2007</v>
          </cell>
          <cell r="G114" t="str">
            <v>HO při SVČ Lipník nad Bečvou</v>
          </cell>
          <cell r="H114" t="str">
            <v>CZ</v>
          </cell>
          <cell r="J114">
            <v>0</v>
          </cell>
          <cell r="L114">
            <v>0</v>
          </cell>
          <cell r="M114">
            <v>91</v>
          </cell>
          <cell r="N114">
            <v>491.4</v>
          </cell>
          <cell r="O114">
            <v>100</v>
          </cell>
          <cell r="P114">
            <v>600</v>
          </cell>
          <cell r="Q114">
            <v>100</v>
          </cell>
          <cell r="R114">
            <v>640</v>
          </cell>
          <cell r="S114">
            <v>81</v>
          </cell>
          <cell r="T114">
            <v>534.6</v>
          </cell>
          <cell r="U114">
            <v>72</v>
          </cell>
          <cell r="V114">
            <v>504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E114">
            <v>2770</v>
          </cell>
          <cell r="AF114">
            <v>2770</v>
          </cell>
          <cell r="AG114">
            <v>12</v>
          </cell>
          <cell r="AH114">
            <v>0.08474360220134258</v>
          </cell>
          <cell r="AI114">
            <v>11</v>
          </cell>
          <cell r="AM114" t="str">
            <v>11</v>
          </cell>
        </row>
        <row r="115">
          <cell r="B115">
            <v>77</v>
          </cell>
          <cell r="C115" t="str">
            <v>Schauer</v>
          </cell>
          <cell r="D115" t="str">
            <v>Adam</v>
          </cell>
          <cell r="E115">
            <v>2008</v>
          </cell>
          <cell r="G115" t="str">
            <v>Rocky Monkeys, Sokol Brno I</v>
          </cell>
          <cell r="H115" t="str">
            <v>CZ</v>
          </cell>
          <cell r="J115">
            <v>0</v>
          </cell>
          <cell r="L115">
            <v>0</v>
          </cell>
          <cell r="M115">
            <v>84</v>
          </cell>
          <cell r="N115">
            <v>453.6</v>
          </cell>
          <cell r="O115">
            <v>88</v>
          </cell>
          <cell r="P115">
            <v>528</v>
          </cell>
          <cell r="Q115">
            <v>95</v>
          </cell>
          <cell r="R115">
            <v>608</v>
          </cell>
          <cell r="S115">
            <v>78</v>
          </cell>
          <cell r="T115">
            <v>514.8</v>
          </cell>
          <cell r="U115">
            <v>64</v>
          </cell>
          <cell r="V115">
            <v>448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E115">
            <v>2552.4</v>
          </cell>
          <cell r="AF115">
            <v>2552.4</v>
          </cell>
          <cell r="AG115">
            <v>13</v>
          </cell>
          <cell r="AH115">
            <v>0.9264160252641886</v>
          </cell>
          <cell r="AI115">
            <v>12</v>
          </cell>
          <cell r="AM115" t="str">
            <v>12</v>
          </cell>
        </row>
        <row r="116">
          <cell r="B116" t="e">
            <v>#N/A</v>
          </cell>
          <cell r="AE116">
            <v>0</v>
          </cell>
        </row>
        <row r="117">
          <cell r="B117" t="e">
            <v>#N/A</v>
          </cell>
          <cell r="AE117">
            <v>0</v>
          </cell>
        </row>
        <row r="118">
          <cell r="B118" t="e">
            <v>#N/A</v>
          </cell>
          <cell r="AE118">
            <v>0</v>
          </cell>
        </row>
        <row r="119">
          <cell r="B119" t="e">
            <v>#N/A</v>
          </cell>
          <cell r="AE119">
            <v>0</v>
          </cell>
        </row>
        <row r="120">
          <cell r="B120" t="e">
            <v>#N/A</v>
          </cell>
          <cell r="AE120">
            <v>0</v>
          </cell>
        </row>
        <row r="121">
          <cell r="B121" t="e">
            <v>#N/A</v>
          </cell>
          <cell r="AE121">
            <v>0</v>
          </cell>
        </row>
        <row r="122">
          <cell r="B122" t="e">
            <v>#N/A</v>
          </cell>
          <cell r="AE122">
            <v>0</v>
          </cell>
        </row>
        <row r="123">
          <cell r="B123" t="e">
            <v>#N/A</v>
          </cell>
          <cell r="AE123">
            <v>0</v>
          </cell>
        </row>
        <row r="124">
          <cell r="B124" t="e">
            <v>#N/A</v>
          </cell>
          <cell r="AE124">
            <v>0</v>
          </cell>
        </row>
        <row r="125">
          <cell r="B125" t="e">
            <v>#N/A</v>
          </cell>
          <cell r="AE125">
            <v>0</v>
          </cell>
        </row>
        <row r="126">
          <cell r="B126" t="e">
            <v>#N/A</v>
          </cell>
          <cell r="AE126">
            <v>0</v>
          </cell>
        </row>
        <row r="127">
          <cell r="B127" t="e">
            <v>#N/A</v>
          </cell>
          <cell r="AE127">
            <v>0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H134" t="str">
            <v>CZ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>
            <v>640</v>
          </cell>
          <cell r="C135" t="str">
            <v>Grosmanová</v>
          </cell>
          <cell r="D135" t="str">
            <v>Karolína</v>
          </cell>
          <cell r="E135">
            <v>2005</v>
          </cell>
          <cell r="G135" t="str">
            <v>Rocky Monkeys; Sokol Brno I</v>
          </cell>
          <cell r="H135" t="str">
            <v>CZ</v>
          </cell>
          <cell r="J135">
            <v>0</v>
          </cell>
          <cell r="L135">
            <v>0</v>
          </cell>
          <cell r="N135">
            <v>0</v>
          </cell>
          <cell r="O135">
            <v>100</v>
          </cell>
          <cell r="P135">
            <v>600</v>
          </cell>
          <cell r="Q135">
            <v>100</v>
          </cell>
          <cell r="R135">
            <v>640</v>
          </cell>
          <cell r="S135">
            <v>100</v>
          </cell>
          <cell r="T135">
            <v>660</v>
          </cell>
          <cell r="U135">
            <v>100</v>
          </cell>
          <cell r="V135">
            <v>700</v>
          </cell>
          <cell r="W135">
            <v>93</v>
          </cell>
          <cell r="X135">
            <v>716.1</v>
          </cell>
          <cell r="Y135">
            <v>89.01</v>
          </cell>
          <cell r="Z135">
            <v>729.882</v>
          </cell>
          <cell r="AB135">
            <v>0</v>
          </cell>
          <cell r="AD135">
            <v>0</v>
          </cell>
          <cell r="AE135">
            <v>3316.1</v>
          </cell>
          <cell r="AF135">
            <v>4045.982</v>
          </cell>
          <cell r="AG135">
            <v>1</v>
          </cell>
          <cell r="AH135">
            <v>0.27228361438028514</v>
          </cell>
          <cell r="AI135">
            <v>1</v>
          </cell>
          <cell r="AM135" t="str">
            <v>1</v>
          </cell>
        </row>
        <row r="136">
          <cell r="B136">
            <v>639</v>
          </cell>
          <cell r="C136" t="str">
            <v>Gendová</v>
          </cell>
          <cell r="D136" t="str">
            <v>Karolína</v>
          </cell>
          <cell r="E136">
            <v>2005</v>
          </cell>
          <cell r="G136" t="str">
            <v>"Korcle"-Tendon Blok Ostrava</v>
          </cell>
          <cell r="H136" t="str">
            <v>CZ</v>
          </cell>
          <cell r="J136">
            <v>0</v>
          </cell>
          <cell r="L136">
            <v>0</v>
          </cell>
          <cell r="N136">
            <v>0</v>
          </cell>
          <cell r="O136">
            <v>100</v>
          </cell>
          <cell r="P136">
            <v>600</v>
          </cell>
          <cell r="Q136">
            <v>100</v>
          </cell>
          <cell r="R136">
            <v>640</v>
          </cell>
          <cell r="S136">
            <v>100</v>
          </cell>
          <cell r="T136">
            <v>660</v>
          </cell>
          <cell r="U136">
            <v>100</v>
          </cell>
          <cell r="V136">
            <v>700</v>
          </cell>
          <cell r="W136">
            <v>93</v>
          </cell>
          <cell r="X136">
            <v>716.1</v>
          </cell>
          <cell r="Y136">
            <v>89</v>
          </cell>
          <cell r="Z136">
            <v>729.8</v>
          </cell>
          <cell r="AB136">
            <v>0</v>
          </cell>
          <cell r="AD136">
            <v>0</v>
          </cell>
          <cell r="AE136">
            <v>3316.1</v>
          </cell>
          <cell r="AF136">
            <v>4045.9</v>
          </cell>
          <cell r="AG136">
            <v>2</v>
          </cell>
          <cell r="AH136">
            <v>0.7565784766338766</v>
          </cell>
          <cell r="AI136">
            <v>2</v>
          </cell>
          <cell r="AM136" t="str">
            <v>2</v>
          </cell>
        </row>
        <row r="137">
          <cell r="B137">
            <v>608</v>
          </cell>
          <cell r="C137" t="str">
            <v>Skoupá</v>
          </cell>
          <cell r="D137" t="str">
            <v>Sabina</v>
          </cell>
          <cell r="E137">
            <v>2005</v>
          </cell>
          <cell r="G137" t="str">
            <v>Rocky Monkeys, Sokol Brno I</v>
          </cell>
          <cell r="H137" t="str">
            <v>CZ</v>
          </cell>
          <cell r="J137">
            <v>0</v>
          </cell>
          <cell r="L137">
            <v>0</v>
          </cell>
          <cell r="N137">
            <v>0</v>
          </cell>
          <cell r="O137">
            <v>100</v>
          </cell>
          <cell r="P137">
            <v>600</v>
          </cell>
          <cell r="Q137">
            <v>100</v>
          </cell>
          <cell r="R137">
            <v>640</v>
          </cell>
          <cell r="S137">
            <v>100</v>
          </cell>
          <cell r="T137">
            <v>660</v>
          </cell>
          <cell r="U137">
            <v>100</v>
          </cell>
          <cell r="V137">
            <v>700</v>
          </cell>
          <cell r="W137">
            <v>93</v>
          </cell>
          <cell r="X137">
            <v>716.1</v>
          </cell>
          <cell r="Y137">
            <v>88.02</v>
          </cell>
          <cell r="Z137">
            <v>721.764</v>
          </cell>
          <cell r="AB137">
            <v>0</v>
          </cell>
          <cell r="AD137">
            <v>0</v>
          </cell>
          <cell r="AE137">
            <v>3316.1</v>
          </cell>
          <cell r="AF137">
            <v>4037.864</v>
          </cell>
          <cell r="AG137">
            <v>3</v>
          </cell>
          <cell r="AH137">
            <v>0.4403548010159284</v>
          </cell>
          <cell r="AI137">
            <v>3</v>
          </cell>
          <cell r="AM137" t="str">
            <v>3</v>
          </cell>
        </row>
        <row r="138">
          <cell r="B138">
            <v>613</v>
          </cell>
          <cell r="C138" t="str">
            <v>Mihalčíková</v>
          </cell>
          <cell r="D138" t="str">
            <v>Anna</v>
          </cell>
          <cell r="E138">
            <v>2006</v>
          </cell>
          <cell r="G138" t="str">
            <v>"Korcle"-Tendon Blok Ostrava</v>
          </cell>
          <cell r="H138" t="str">
            <v>CZ</v>
          </cell>
          <cell r="J138">
            <v>0</v>
          </cell>
          <cell r="L138">
            <v>0</v>
          </cell>
          <cell r="N138">
            <v>0</v>
          </cell>
          <cell r="O138">
            <v>100</v>
          </cell>
          <cell r="P138">
            <v>600</v>
          </cell>
          <cell r="Q138">
            <v>100</v>
          </cell>
          <cell r="R138">
            <v>640</v>
          </cell>
          <cell r="S138">
            <v>100</v>
          </cell>
          <cell r="T138">
            <v>660</v>
          </cell>
          <cell r="U138">
            <v>100</v>
          </cell>
          <cell r="V138">
            <v>700</v>
          </cell>
          <cell r="W138">
            <v>93</v>
          </cell>
          <cell r="X138">
            <v>716.1</v>
          </cell>
          <cell r="Y138">
            <v>88.01</v>
          </cell>
          <cell r="Z138">
            <v>721.682</v>
          </cell>
          <cell r="AB138">
            <v>0</v>
          </cell>
          <cell r="AD138">
            <v>0</v>
          </cell>
          <cell r="AE138">
            <v>3316.1</v>
          </cell>
          <cell r="AF138">
            <v>4037.782</v>
          </cell>
          <cell r="AG138">
            <v>4</v>
          </cell>
          <cell r="AH138">
            <v>0.9404438720084727</v>
          </cell>
          <cell r="AI138">
            <v>4</v>
          </cell>
          <cell r="AM138" t="str">
            <v>4</v>
          </cell>
        </row>
        <row r="139">
          <cell r="B139">
            <v>637</v>
          </cell>
          <cell r="C139" t="str">
            <v>Esterková</v>
          </cell>
          <cell r="D139" t="str">
            <v>Veronika</v>
          </cell>
          <cell r="E139">
            <v>2005</v>
          </cell>
          <cell r="G139" t="str">
            <v>Rocky Monkeys; Sokol Brno I</v>
          </cell>
          <cell r="H139" t="str">
            <v>CZ</v>
          </cell>
          <cell r="J139">
            <v>0</v>
          </cell>
          <cell r="L139">
            <v>0</v>
          </cell>
          <cell r="N139">
            <v>0</v>
          </cell>
          <cell r="O139">
            <v>100</v>
          </cell>
          <cell r="P139">
            <v>600</v>
          </cell>
          <cell r="Q139">
            <v>100</v>
          </cell>
          <cell r="R139">
            <v>640</v>
          </cell>
          <cell r="S139">
            <v>100</v>
          </cell>
          <cell r="T139">
            <v>660</v>
          </cell>
          <cell r="U139">
            <v>100</v>
          </cell>
          <cell r="V139">
            <v>700</v>
          </cell>
          <cell r="W139">
            <v>93</v>
          </cell>
          <cell r="X139">
            <v>716.1</v>
          </cell>
          <cell r="Y139">
            <v>88</v>
          </cell>
          <cell r="Z139">
            <v>721.6</v>
          </cell>
          <cell r="AB139">
            <v>0</v>
          </cell>
          <cell r="AD139">
            <v>0</v>
          </cell>
          <cell r="AE139">
            <v>3316.1</v>
          </cell>
          <cell r="AF139">
            <v>4037.7</v>
          </cell>
          <cell r="AG139">
            <v>5</v>
          </cell>
          <cell r="AH139">
            <v>0.9771386056672782</v>
          </cell>
          <cell r="AI139">
            <v>5</v>
          </cell>
          <cell r="AM139" t="str">
            <v>5</v>
          </cell>
        </row>
        <row r="140">
          <cell r="B140">
            <v>606</v>
          </cell>
          <cell r="C140" t="str">
            <v>Martináková</v>
          </cell>
          <cell r="D140" t="str">
            <v>Ema</v>
          </cell>
          <cell r="E140">
            <v>2005</v>
          </cell>
          <cell r="G140" t="str">
            <v>"Korcle"-Tendon Blok Ostrava</v>
          </cell>
          <cell r="H140" t="str">
            <v>CZ</v>
          </cell>
          <cell r="J140">
            <v>0</v>
          </cell>
          <cell r="L140">
            <v>0</v>
          </cell>
          <cell r="N140">
            <v>0</v>
          </cell>
          <cell r="O140">
            <v>100</v>
          </cell>
          <cell r="P140">
            <v>600</v>
          </cell>
          <cell r="Q140">
            <v>100</v>
          </cell>
          <cell r="R140">
            <v>640</v>
          </cell>
          <cell r="S140">
            <v>98</v>
          </cell>
          <cell r="T140">
            <v>646.8</v>
          </cell>
          <cell r="U140">
            <v>97</v>
          </cell>
          <cell r="V140">
            <v>679</v>
          </cell>
          <cell r="W140">
            <v>92</v>
          </cell>
          <cell r="X140">
            <v>708.4</v>
          </cell>
          <cell r="Z140">
            <v>0</v>
          </cell>
          <cell r="AB140">
            <v>0</v>
          </cell>
          <cell r="AD140">
            <v>0</v>
          </cell>
          <cell r="AE140">
            <v>3274.2</v>
          </cell>
          <cell r="AF140">
            <v>3274.2</v>
          </cell>
          <cell r="AG140">
            <v>6</v>
          </cell>
          <cell r="AH140">
            <v>0.24992310698144138</v>
          </cell>
          <cell r="AI140">
            <v>6</v>
          </cell>
          <cell r="AM140" t="str">
            <v>6</v>
          </cell>
        </row>
        <row r="141">
          <cell r="B141">
            <v>628</v>
          </cell>
          <cell r="C141" t="str">
            <v>Vlachová</v>
          </cell>
          <cell r="D141" t="str">
            <v>Tereza</v>
          </cell>
          <cell r="E141">
            <v>2005</v>
          </cell>
          <cell r="G141" t="str">
            <v>HK Orlová/HO TJ Baník Karviná, Tendon Blok Ostrava</v>
          </cell>
          <cell r="H141" t="str">
            <v>CZ</v>
          </cell>
          <cell r="J141">
            <v>0</v>
          </cell>
          <cell r="L141">
            <v>0</v>
          </cell>
          <cell r="N141">
            <v>0</v>
          </cell>
          <cell r="O141">
            <v>100</v>
          </cell>
          <cell r="P141">
            <v>600</v>
          </cell>
          <cell r="Q141">
            <v>100</v>
          </cell>
          <cell r="R141">
            <v>640</v>
          </cell>
          <cell r="S141">
            <v>100</v>
          </cell>
          <cell r="T141">
            <v>660</v>
          </cell>
          <cell r="U141">
            <v>100</v>
          </cell>
          <cell r="V141">
            <v>700</v>
          </cell>
          <cell r="W141">
            <v>78</v>
          </cell>
          <cell r="X141">
            <v>600.6</v>
          </cell>
          <cell r="Z141">
            <v>0</v>
          </cell>
          <cell r="AB141">
            <v>0</v>
          </cell>
          <cell r="AD141">
            <v>0</v>
          </cell>
          <cell r="AE141">
            <v>3200.6</v>
          </cell>
          <cell r="AF141">
            <v>3200.6</v>
          </cell>
          <cell r="AG141" t="str">
            <v>7až8</v>
          </cell>
          <cell r="AH141">
            <v>0.5537943919189274</v>
          </cell>
          <cell r="AI141" t="str">
            <v>7až8</v>
          </cell>
          <cell r="AM141" t="str">
            <v>7až8</v>
          </cell>
        </row>
        <row r="142">
          <cell r="B142">
            <v>605</v>
          </cell>
          <cell r="C142" t="str">
            <v>Plchová</v>
          </cell>
          <cell r="D142" t="str">
            <v>Klára</v>
          </cell>
          <cell r="E142">
            <v>2005</v>
          </cell>
          <cell r="G142" t="str">
            <v>Rocky Monkeys; Sokol Brno I</v>
          </cell>
          <cell r="H142" t="str">
            <v>CZ</v>
          </cell>
          <cell r="J142">
            <v>0</v>
          </cell>
          <cell r="L142">
            <v>0</v>
          </cell>
          <cell r="N142">
            <v>0</v>
          </cell>
          <cell r="O142">
            <v>100</v>
          </cell>
          <cell r="P142">
            <v>600</v>
          </cell>
          <cell r="Q142">
            <v>100</v>
          </cell>
          <cell r="R142">
            <v>640</v>
          </cell>
          <cell r="S142">
            <v>100</v>
          </cell>
          <cell r="T142">
            <v>660</v>
          </cell>
          <cell r="U142">
            <v>100</v>
          </cell>
          <cell r="V142">
            <v>700</v>
          </cell>
          <cell r="W142">
            <v>78</v>
          </cell>
          <cell r="X142">
            <v>600.6</v>
          </cell>
          <cell r="Z142">
            <v>0</v>
          </cell>
          <cell r="AB142">
            <v>0</v>
          </cell>
          <cell r="AD142">
            <v>0</v>
          </cell>
          <cell r="AE142">
            <v>3200.6</v>
          </cell>
          <cell r="AF142">
            <v>3200.6</v>
          </cell>
          <cell r="AG142" t="str">
            <v>7až8</v>
          </cell>
          <cell r="AH142">
            <v>0.42410744610242546</v>
          </cell>
          <cell r="AI142" t="str">
            <v>7až8</v>
          </cell>
          <cell r="AM142" t="str">
            <v>7až8</v>
          </cell>
        </row>
        <row r="143">
          <cell r="B143">
            <v>607</v>
          </cell>
          <cell r="C143" t="str">
            <v>Mašková</v>
          </cell>
          <cell r="D143" t="str">
            <v>Nela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J143">
            <v>0</v>
          </cell>
          <cell r="L143">
            <v>0</v>
          </cell>
          <cell r="N143">
            <v>0</v>
          </cell>
          <cell r="O143">
            <v>100</v>
          </cell>
          <cell r="P143">
            <v>600</v>
          </cell>
          <cell r="Q143">
            <v>100</v>
          </cell>
          <cell r="R143">
            <v>640</v>
          </cell>
          <cell r="S143">
            <v>100</v>
          </cell>
          <cell r="T143">
            <v>660</v>
          </cell>
          <cell r="U143">
            <v>100</v>
          </cell>
          <cell r="V143">
            <v>700</v>
          </cell>
          <cell r="W143">
            <v>77</v>
          </cell>
          <cell r="X143">
            <v>592.9</v>
          </cell>
          <cell r="Z143">
            <v>0</v>
          </cell>
          <cell r="AB143">
            <v>0</v>
          </cell>
          <cell r="AD143">
            <v>0</v>
          </cell>
          <cell r="AE143">
            <v>3192.9</v>
          </cell>
          <cell r="AF143">
            <v>3192.9</v>
          </cell>
          <cell r="AG143">
            <v>9</v>
          </cell>
          <cell r="AH143">
            <v>0.23106283089146018</v>
          </cell>
          <cell r="AI143">
            <v>9</v>
          </cell>
          <cell r="AM143" t="str">
            <v>9</v>
          </cell>
        </row>
        <row r="144">
          <cell r="B144">
            <v>629</v>
          </cell>
          <cell r="C144" t="str">
            <v>Tomancová</v>
          </cell>
          <cell r="D144" t="str">
            <v>Viktorie</v>
          </cell>
          <cell r="E144">
            <v>2006</v>
          </cell>
          <cell r="G144" t="str">
            <v>HO Třinec, Climbing technology</v>
          </cell>
          <cell r="H144" t="str">
            <v>CZ</v>
          </cell>
          <cell r="J144">
            <v>0</v>
          </cell>
          <cell r="L144">
            <v>0</v>
          </cell>
          <cell r="N144">
            <v>0</v>
          </cell>
          <cell r="O144">
            <v>100</v>
          </cell>
          <cell r="P144">
            <v>600</v>
          </cell>
          <cell r="Q144">
            <v>100</v>
          </cell>
          <cell r="R144">
            <v>640</v>
          </cell>
          <cell r="S144">
            <v>100</v>
          </cell>
          <cell r="T144">
            <v>660</v>
          </cell>
          <cell r="U144">
            <v>100</v>
          </cell>
          <cell r="V144">
            <v>700</v>
          </cell>
          <cell r="W144">
            <v>76</v>
          </cell>
          <cell r="X144">
            <v>585.2</v>
          </cell>
          <cell r="Z144">
            <v>0</v>
          </cell>
          <cell r="AB144">
            <v>0</v>
          </cell>
          <cell r="AD144">
            <v>0</v>
          </cell>
          <cell r="AE144">
            <v>3185.2</v>
          </cell>
          <cell r="AF144">
            <v>3185.2</v>
          </cell>
          <cell r="AG144" t="str">
            <v>10až12</v>
          </cell>
          <cell r="AH144">
            <v>0.19969477434642613</v>
          </cell>
          <cell r="AI144" t="str">
            <v>10až12</v>
          </cell>
          <cell r="AM144" t="str">
            <v>10až12</v>
          </cell>
        </row>
        <row r="145">
          <cell r="B145">
            <v>626</v>
          </cell>
          <cell r="C145" t="str">
            <v>Svrčková</v>
          </cell>
          <cell r="D145" t="str">
            <v>Eva</v>
          </cell>
          <cell r="E145">
            <v>2006</v>
          </cell>
          <cell r="G145" t="str">
            <v>HK Orlová</v>
          </cell>
          <cell r="H145" t="str">
            <v>CZ</v>
          </cell>
          <cell r="J145">
            <v>0</v>
          </cell>
          <cell r="L145">
            <v>0</v>
          </cell>
          <cell r="N145">
            <v>0</v>
          </cell>
          <cell r="O145">
            <v>100</v>
          </cell>
          <cell r="P145">
            <v>600</v>
          </cell>
          <cell r="Q145">
            <v>100</v>
          </cell>
          <cell r="R145">
            <v>640</v>
          </cell>
          <cell r="S145">
            <v>100</v>
          </cell>
          <cell r="T145">
            <v>660</v>
          </cell>
          <cell r="U145">
            <v>100</v>
          </cell>
          <cell r="V145">
            <v>700</v>
          </cell>
          <cell r="W145">
            <v>76</v>
          </cell>
          <cell r="X145">
            <v>585.2</v>
          </cell>
          <cell r="Z145">
            <v>0</v>
          </cell>
          <cell r="AB145">
            <v>0</v>
          </cell>
          <cell r="AD145">
            <v>0</v>
          </cell>
          <cell r="AE145">
            <v>3185.2</v>
          </cell>
          <cell r="AF145">
            <v>3185.2</v>
          </cell>
          <cell r="AG145" t="str">
            <v>10až12</v>
          </cell>
          <cell r="AH145">
            <v>0.18290849239565432</v>
          </cell>
          <cell r="AI145" t="str">
            <v>10až12</v>
          </cell>
          <cell r="AM145" t="str">
            <v>10až12</v>
          </cell>
        </row>
        <row r="146">
          <cell r="B146">
            <v>618</v>
          </cell>
          <cell r="C146" t="str">
            <v>Pánková</v>
          </cell>
          <cell r="D146" t="str">
            <v>Karolína</v>
          </cell>
          <cell r="E146">
            <v>2006</v>
          </cell>
          <cell r="G146" t="str">
            <v>Rocky Monkeys; Sokol Brno I</v>
          </cell>
          <cell r="H146" t="str">
            <v>CZ</v>
          </cell>
          <cell r="J146">
            <v>0</v>
          </cell>
          <cell r="L146">
            <v>0</v>
          </cell>
          <cell r="N146">
            <v>0</v>
          </cell>
          <cell r="O146">
            <v>100</v>
          </cell>
          <cell r="P146">
            <v>600</v>
          </cell>
          <cell r="Q146">
            <v>100</v>
          </cell>
          <cell r="R146">
            <v>640</v>
          </cell>
          <cell r="S146">
            <v>100</v>
          </cell>
          <cell r="T146">
            <v>660</v>
          </cell>
          <cell r="U146">
            <v>100</v>
          </cell>
          <cell r="V146">
            <v>700</v>
          </cell>
          <cell r="W146">
            <v>76</v>
          </cell>
          <cell r="X146">
            <v>585.2</v>
          </cell>
          <cell r="Z146">
            <v>0</v>
          </cell>
          <cell r="AB146">
            <v>0</v>
          </cell>
          <cell r="AD146">
            <v>0</v>
          </cell>
          <cell r="AE146">
            <v>3185.2</v>
          </cell>
          <cell r="AF146">
            <v>3185.2</v>
          </cell>
          <cell r="AG146" t="str">
            <v>10až12</v>
          </cell>
          <cell r="AH146">
            <v>0.2618225624319166</v>
          </cell>
          <cell r="AI146" t="str">
            <v>10až12</v>
          </cell>
          <cell r="AM146" t="str">
            <v>10až12</v>
          </cell>
        </row>
        <row r="147">
          <cell r="B147">
            <v>614</v>
          </cell>
          <cell r="C147" t="str">
            <v>Mrázová</v>
          </cell>
          <cell r="D147" t="str">
            <v>Lucie</v>
          </cell>
          <cell r="E147">
            <v>2006</v>
          </cell>
          <cell r="G147" t="str">
            <v>SPL Pustiměř</v>
          </cell>
          <cell r="H147" t="str">
            <v>CZ</v>
          </cell>
          <cell r="J147">
            <v>0</v>
          </cell>
          <cell r="L147">
            <v>0</v>
          </cell>
          <cell r="N147">
            <v>0</v>
          </cell>
          <cell r="O147">
            <v>100</v>
          </cell>
          <cell r="P147">
            <v>600</v>
          </cell>
          <cell r="Q147">
            <v>100</v>
          </cell>
          <cell r="R147">
            <v>640</v>
          </cell>
          <cell r="S147">
            <v>100</v>
          </cell>
          <cell r="T147">
            <v>660</v>
          </cell>
          <cell r="U147">
            <v>75</v>
          </cell>
          <cell r="V147">
            <v>525</v>
          </cell>
          <cell r="W147">
            <v>70</v>
          </cell>
          <cell r="X147">
            <v>539</v>
          </cell>
          <cell r="Z147">
            <v>0</v>
          </cell>
          <cell r="AB147">
            <v>0</v>
          </cell>
          <cell r="AD147">
            <v>0</v>
          </cell>
          <cell r="AE147">
            <v>2964</v>
          </cell>
          <cell r="AF147">
            <v>2964</v>
          </cell>
          <cell r="AG147">
            <v>13</v>
          </cell>
          <cell r="AH147">
            <v>0.30983405001461506</v>
          </cell>
          <cell r="AI147">
            <v>13</v>
          </cell>
          <cell r="AM147" t="str">
            <v>13</v>
          </cell>
        </row>
        <row r="148">
          <cell r="B148">
            <v>609</v>
          </cell>
          <cell r="C148" t="str">
            <v>Kovalská</v>
          </cell>
          <cell r="D148" t="str">
            <v>Tereza</v>
          </cell>
          <cell r="E148">
            <v>2006</v>
          </cell>
          <cell r="G148" t="str">
            <v>"Korcle"-Tendon Blok Ostrava</v>
          </cell>
          <cell r="H148" t="str">
            <v>CZ</v>
          </cell>
          <cell r="J148">
            <v>0</v>
          </cell>
          <cell r="L148">
            <v>0</v>
          </cell>
          <cell r="N148">
            <v>0</v>
          </cell>
          <cell r="O148">
            <v>100</v>
          </cell>
          <cell r="P148">
            <v>600</v>
          </cell>
          <cell r="Q148">
            <v>100</v>
          </cell>
          <cell r="R148">
            <v>640</v>
          </cell>
          <cell r="S148">
            <v>96</v>
          </cell>
          <cell r="T148">
            <v>633.6</v>
          </cell>
          <cell r="U148">
            <v>76</v>
          </cell>
          <cell r="V148">
            <v>532</v>
          </cell>
          <cell r="W148">
            <v>71</v>
          </cell>
          <cell r="X148">
            <v>546.7</v>
          </cell>
          <cell r="Z148">
            <v>0</v>
          </cell>
          <cell r="AB148">
            <v>0</v>
          </cell>
          <cell r="AD148">
            <v>0</v>
          </cell>
          <cell r="AE148">
            <v>2952.3</v>
          </cell>
          <cell r="AF148">
            <v>2952.3</v>
          </cell>
          <cell r="AG148">
            <v>14</v>
          </cell>
          <cell r="AH148">
            <v>0.4636465741787106</v>
          </cell>
          <cell r="AI148">
            <v>14</v>
          </cell>
          <cell r="AM148" t="str">
            <v>14</v>
          </cell>
        </row>
        <row r="149">
          <cell r="B149">
            <v>646</v>
          </cell>
          <cell r="C149" t="str">
            <v>Fichtelová</v>
          </cell>
          <cell r="D149" t="str">
            <v>Lucie</v>
          </cell>
          <cell r="E149">
            <v>2005</v>
          </cell>
          <cell r="G149" t="str">
            <v>Rocky Monkeys; Sokol Brno I</v>
          </cell>
          <cell r="H149" t="str">
            <v>CZ</v>
          </cell>
          <cell r="J149">
            <v>0</v>
          </cell>
          <cell r="L149">
            <v>0</v>
          </cell>
          <cell r="N149">
            <v>0</v>
          </cell>
          <cell r="O149">
            <v>100</v>
          </cell>
          <cell r="P149">
            <v>600</v>
          </cell>
          <cell r="Q149">
            <v>100</v>
          </cell>
          <cell r="R149">
            <v>640</v>
          </cell>
          <cell r="S149">
            <v>97</v>
          </cell>
          <cell r="T149">
            <v>640.2</v>
          </cell>
          <cell r="U149">
            <v>74</v>
          </cell>
          <cell r="V149">
            <v>518</v>
          </cell>
          <cell r="W149">
            <v>71</v>
          </cell>
          <cell r="X149">
            <v>546.7</v>
          </cell>
          <cell r="Z149">
            <v>0</v>
          </cell>
          <cell r="AB149">
            <v>0</v>
          </cell>
          <cell r="AD149">
            <v>0</v>
          </cell>
          <cell r="AE149">
            <v>2944.9</v>
          </cell>
          <cell r="AF149">
            <v>2944.9</v>
          </cell>
          <cell r="AG149">
            <v>15</v>
          </cell>
          <cell r="AH149">
            <v>0.7903283836785704</v>
          </cell>
          <cell r="AI149">
            <v>15</v>
          </cell>
          <cell r="AM149" t="str">
            <v>15</v>
          </cell>
        </row>
        <row r="150">
          <cell r="B150">
            <v>627</v>
          </cell>
          <cell r="C150" t="str">
            <v>Škrobálková</v>
          </cell>
          <cell r="D150" t="str">
            <v>Klaudie</v>
          </cell>
          <cell r="E150">
            <v>2006</v>
          </cell>
          <cell r="G150" t="str">
            <v>"Korcle"-Tendon Blok Ostrava</v>
          </cell>
          <cell r="H150" t="str">
            <v>CZ</v>
          </cell>
          <cell r="J150">
            <v>0</v>
          </cell>
          <cell r="L150">
            <v>0</v>
          </cell>
          <cell r="N150">
            <v>0</v>
          </cell>
          <cell r="O150">
            <v>100</v>
          </cell>
          <cell r="P150">
            <v>600</v>
          </cell>
          <cell r="Q150">
            <v>100</v>
          </cell>
          <cell r="R150">
            <v>640</v>
          </cell>
          <cell r="S150">
            <v>96</v>
          </cell>
          <cell r="T150">
            <v>633.6</v>
          </cell>
          <cell r="U150">
            <v>72</v>
          </cell>
          <cell r="V150">
            <v>504</v>
          </cell>
          <cell r="W150">
            <v>70</v>
          </cell>
          <cell r="X150">
            <v>539</v>
          </cell>
          <cell r="Z150">
            <v>0</v>
          </cell>
          <cell r="AB150">
            <v>0</v>
          </cell>
          <cell r="AD150">
            <v>0</v>
          </cell>
          <cell r="AE150">
            <v>2916.6</v>
          </cell>
          <cell r="AF150">
            <v>2916.6</v>
          </cell>
          <cell r="AG150">
            <v>16</v>
          </cell>
          <cell r="AH150">
            <v>0.6261516043450683</v>
          </cell>
          <cell r="AI150">
            <v>16</v>
          </cell>
          <cell r="AM150" t="str">
            <v>16</v>
          </cell>
        </row>
        <row r="151">
          <cell r="B151">
            <v>643</v>
          </cell>
          <cell r="C151" t="str">
            <v>Kesslerová</v>
          </cell>
          <cell r="D151" t="str">
            <v>Antonie</v>
          </cell>
          <cell r="E151">
            <v>2005</v>
          </cell>
          <cell r="G151" t="str">
            <v>Šumperk</v>
          </cell>
          <cell r="H151" t="str">
            <v>CZ</v>
          </cell>
          <cell r="J151">
            <v>0</v>
          </cell>
          <cell r="L151">
            <v>0</v>
          </cell>
          <cell r="N151">
            <v>0</v>
          </cell>
          <cell r="O151">
            <v>100</v>
          </cell>
          <cell r="P151">
            <v>600</v>
          </cell>
          <cell r="Q151">
            <v>100</v>
          </cell>
          <cell r="R151">
            <v>640</v>
          </cell>
          <cell r="S151">
            <v>89</v>
          </cell>
          <cell r="T151">
            <v>587.4</v>
          </cell>
          <cell r="U151">
            <v>74</v>
          </cell>
          <cell r="V151">
            <v>518</v>
          </cell>
          <cell r="W151">
            <v>70</v>
          </cell>
          <cell r="X151">
            <v>539</v>
          </cell>
          <cell r="Z151">
            <v>0</v>
          </cell>
          <cell r="AB151">
            <v>0</v>
          </cell>
          <cell r="AD151">
            <v>0</v>
          </cell>
          <cell r="AE151">
            <v>2884.4</v>
          </cell>
          <cell r="AF151">
            <v>2884.4</v>
          </cell>
          <cell r="AG151">
            <v>17</v>
          </cell>
          <cell r="AH151">
            <v>0.7093490012921393</v>
          </cell>
          <cell r="AI151">
            <v>17</v>
          </cell>
          <cell r="AM151" t="str">
            <v>17</v>
          </cell>
        </row>
        <row r="152">
          <cell r="B152">
            <v>623</v>
          </cell>
          <cell r="AE152">
            <v>0</v>
          </cell>
        </row>
        <row r="153">
          <cell r="B153">
            <v>601</v>
          </cell>
          <cell r="AE153">
            <v>0</v>
          </cell>
        </row>
        <row r="154">
          <cell r="B154" t="e">
            <v>#N/A</v>
          </cell>
          <cell r="AE154">
            <v>0</v>
          </cell>
        </row>
        <row r="155">
          <cell r="B155" t="e">
            <v>#N/A</v>
          </cell>
          <cell r="AE155">
            <v>0</v>
          </cell>
        </row>
        <row r="156">
          <cell r="B156" t="e">
            <v>#N/A</v>
          </cell>
          <cell r="AE156">
            <v>0</v>
          </cell>
        </row>
        <row r="157">
          <cell r="B157" t="e">
            <v>#N/A</v>
          </cell>
          <cell r="AE157">
            <v>0</v>
          </cell>
        </row>
        <row r="158">
          <cell r="B158" t="e">
            <v>#N/A</v>
          </cell>
          <cell r="AE158">
            <v>0</v>
          </cell>
        </row>
        <row r="159">
          <cell r="B159" t="e">
            <v>#N/A</v>
          </cell>
          <cell r="AE159">
            <v>0</v>
          </cell>
        </row>
        <row r="160">
          <cell r="B160" t="e">
            <v>#N/A</v>
          </cell>
          <cell r="AE160">
            <v>0</v>
          </cell>
        </row>
        <row r="161">
          <cell r="B161" t="e">
            <v>#N/A</v>
          </cell>
          <cell r="AE161">
            <v>0</v>
          </cell>
        </row>
        <row r="162">
          <cell r="B162" t="e">
            <v>#N/A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>
            <v>103</v>
          </cell>
          <cell r="C167" t="str">
            <v>Hurta</v>
          </cell>
          <cell r="D167" t="str">
            <v>Petr</v>
          </cell>
          <cell r="E167">
            <v>2005</v>
          </cell>
          <cell r="G167" t="str">
            <v>Alpin club Rožnov p.R.</v>
          </cell>
          <cell r="H167" t="str">
            <v>CZ</v>
          </cell>
          <cell r="J167">
            <v>0</v>
          </cell>
          <cell r="L167">
            <v>0</v>
          </cell>
          <cell r="N167">
            <v>0</v>
          </cell>
          <cell r="O167">
            <v>100</v>
          </cell>
          <cell r="P167">
            <v>600</v>
          </cell>
          <cell r="Q167">
            <v>100</v>
          </cell>
          <cell r="R167">
            <v>640</v>
          </cell>
          <cell r="S167">
            <v>100</v>
          </cell>
          <cell r="T167">
            <v>660</v>
          </cell>
          <cell r="U167">
            <v>100</v>
          </cell>
          <cell r="V167">
            <v>700</v>
          </cell>
          <cell r="W167">
            <v>94</v>
          </cell>
          <cell r="X167">
            <v>723.8</v>
          </cell>
          <cell r="Z167">
            <v>0</v>
          </cell>
          <cell r="AB167">
            <v>0</v>
          </cell>
          <cell r="AD167">
            <v>0</v>
          </cell>
          <cell r="AE167">
            <v>3323.8</v>
          </cell>
          <cell r="AF167">
            <v>3323.8</v>
          </cell>
          <cell r="AG167">
            <v>1</v>
          </cell>
          <cell r="AH167">
            <v>0.7451404090970755</v>
          </cell>
          <cell r="AI167">
            <v>1</v>
          </cell>
          <cell r="AM167" t="str">
            <v>1</v>
          </cell>
        </row>
        <row r="168">
          <cell r="B168">
            <v>113</v>
          </cell>
          <cell r="C168" t="str">
            <v>Maršálek</v>
          </cell>
          <cell r="D168" t="str">
            <v>Matěj</v>
          </cell>
          <cell r="E168">
            <v>2005</v>
          </cell>
          <cell r="G168" t="str">
            <v>HO Frýdek-Místek</v>
          </cell>
          <cell r="H168" t="str">
            <v>CZ</v>
          </cell>
          <cell r="J168">
            <v>0</v>
          </cell>
          <cell r="L168">
            <v>0</v>
          </cell>
          <cell r="N168">
            <v>0</v>
          </cell>
          <cell r="O168">
            <v>100</v>
          </cell>
          <cell r="P168">
            <v>600</v>
          </cell>
          <cell r="Q168">
            <v>100</v>
          </cell>
          <cell r="R168">
            <v>640</v>
          </cell>
          <cell r="S168">
            <v>100</v>
          </cell>
          <cell r="T168">
            <v>660</v>
          </cell>
          <cell r="U168">
            <v>100</v>
          </cell>
          <cell r="V168">
            <v>700</v>
          </cell>
          <cell r="W168">
            <v>93</v>
          </cell>
          <cell r="X168">
            <v>716.1</v>
          </cell>
          <cell r="Y168">
            <v>88</v>
          </cell>
          <cell r="Z168">
            <v>721.6</v>
          </cell>
          <cell r="AA168">
            <v>69.01</v>
          </cell>
          <cell r="AB168">
            <v>593.486</v>
          </cell>
          <cell r="AD168">
            <v>0</v>
          </cell>
          <cell r="AE168">
            <v>3316.1</v>
          </cell>
          <cell r="AF168">
            <v>4631.186</v>
          </cell>
          <cell r="AG168">
            <v>2</v>
          </cell>
          <cell r="AH168">
            <v>0.8575961811002344</v>
          </cell>
          <cell r="AI168">
            <v>2</v>
          </cell>
          <cell r="AM168" t="str">
            <v>2</v>
          </cell>
        </row>
        <row r="169">
          <cell r="B169">
            <v>105</v>
          </cell>
          <cell r="C169" t="str">
            <v>Jančuš</v>
          </cell>
          <cell r="D169" t="str">
            <v>Vilém</v>
          </cell>
          <cell r="E169">
            <v>2006</v>
          </cell>
          <cell r="G169" t="str">
            <v>Rocky Monkeys, Sokol Brno I</v>
          </cell>
          <cell r="H169" t="str">
            <v>CZ</v>
          </cell>
          <cell r="J169">
            <v>0</v>
          </cell>
          <cell r="L169">
            <v>0</v>
          </cell>
          <cell r="N169">
            <v>0</v>
          </cell>
          <cell r="O169">
            <v>100</v>
          </cell>
          <cell r="P169">
            <v>600</v>
          </cell>
          <cell r="Q169">
            <v>100</v>
          </cell>
          <cell r="R169">
            <v>640</v>
          </cell>
          <cell r="S169">
            <v>100</v>
          </cell>
          <cell r="T169">
            <v>660</v>
          </cell>
          <cell r="U169">
            <v>100</v>
          </cell>
          <cell r="V169">
            <v>700</v>
          </cell>
          <cell r="W169">
            <v>93</v>
          </cell>
          <cell r="X169">
            <v>716.1</v>
          </cell>
          <cell r="Y169">
            <v>88</v>
          </cell>
          <cell r="Z169">
            <v>721.6</v>
          </cell>
          <cell r="AA169">
            <v>69</v>
          </cell>
          <cell r="AB169">
            <v>593.4</v>
          </cell>
          <cell r="AD169">
            <v>0</v>
          </cell>
          <cell r="AE169">
            <v>3316.1</v>
          </cell>
          <cell r="AF169">
            <v>4631.1</v>
          </cell>
          <cell r="AG169">
            <v>3</v>
          </cell>
          <cell r="AH169">
            <v>0.7059346619062126</v>
          </cell>
          <cell r="AI169">
            <v>3</v>
          </cell>
          <cell r="AM169" t="str">
            <v>3</v>
          </cell>
        </row>
        <row r="170">
          <cell r="B170">
            <v>132</v>
          </cell>
          <cell r="C170" t="str">
            <v>Podhorský</v>
          </cell>
          <cell r="D170" t="str">
            <v>Jáchym</v>
          </cell>
          <cell r="E170">
            <v>2005</v>
          </cell>
          <cell r="G170" t="str">
            <v>"Korcle"-TendonBlok Ostrava</v>
          </cell>
          <cell r="H170" t="str">
            <v>CZ</v>
          </cell>
          <cell r="J170">
            <v>0</v>
          </cell>
          <cell r="L170">
            <v>0</v>
          </cell>
          <cell r="N170">
            <v>0</v>
          </cell>
          <cell r="O170">
            <v>100</v>
          </cell>
          <cell r="P170">
            <v>600</v>
          </cell>
          <cell r="Q170">
            <v>100</v>
          </cell>
          <cell r="R170">
            <v>640</v>
          </cell>
          <cell r="S170">
            <v>100</v>
          </cell>
          <cell r="T170">
            <v>660</v>
          </cell>
          <cell r="U170">
            <v>100</v>
          </cell>
          <cell r="V170">
            <v>700</v>
          </cell>
          <cell r="W170">
            <v>92</v>
          </cell>
          <cell r="X170">
            <v>708.4</v>
          </cell>
          <cell r="Z170">
            <v>0</v>
          </cell>
          <cell r="AB170">
            <v>0</v>
          </cell>
          <cell r="AD170">
            <v>0</v>
          </cell>
          <cell r="AE170">
            <v>3308.4</v>
          </cell>
          <cell r="AF170">
            <v>3308.4</v>
          </cell>
          <cell r="AG170">
            <v>4</v>
          </cell>
          <cell r="AH170">
            <v>0.30755238980054855</v>
          </cell>
          <cell r="AI170">
            <v>4</v>
          </cell>
          <cell r="AM170" t="str">
            <v>4</v>
          </cell>
        </row>
        <row r="171">
          <cell r="B171">
            <v>108</v>
          </cell>
          <cell r="C171" t="str">
            <v>Kolařík</v>
          </cell>
          <cell r="D171" t="str">
            <v>Matyáš</v>
          </cell>
          <cell r="E171">
            <v>2006</v>
          </cell>
          <cell r="G171" t="str">
            <v>Rocky Monkeys; Sokol Brno I</v>
          </cell>
          <cell r="H171" t="str">
            <v>CZ</v>
          </cell>
          <cell r="J171">
            <v>0</v>
          </cell>
          <cell r="L171">
            <v>0</v>
          </cell>
          <cell r="N171">
            <v>0</v>
          </cell>
          <cell r="O171">
            <v>100</v>
          </cell>
          <cell r="P171">
            <v>600</v>
          </cell>
          <cell r="Q171">
            <v>100</v>
          </cell>
          <cell r="R171">
            <v>640</v>
          </cell>
          <cell r="S171">
            <v>100</v>
          </cell>
          <cell r="T171">
            <v>660</v>
          </cell>
          <cell r="U171">
            <v>100</v>
          </cell>
          <cell r="V171">
            <v>700</v>
          </cell>
          <cell r="W171">
            <v>79</v>
          </cell>
          <cell r="X171">
            <v>608.3</v>
          </cell>
          <cell r="Z171">
            <v>0</v>
          </cell>
          <cell r="AB171">
            <v>0</v>
          </cell>
          <cell r="AD171">
            <v>0</v>
          </cell>
          <cell r="AE171">
            <v>3208.3</v>
          </cell>
          <cell r="AF171">
            <v>3208.3</v>
          </cell>
          <cell r="AG171">
            <v>5</v>
          </cell>
          <cell r="AH171">
            <v>0.9458996676839888</v>
          </cell>
          <cell r="AI171">
            <v>5</v>
          </cell>
          <cell r="AM171" t="str">
            <v>5</v>
          </cell>
        </row>
        <row r="172">
          <cell r="B172">
            <v>124</v>
          </cell>
          <cell r="C172" t="str">
            <v>Sepši</v>
          </cell>
          <cell r="D172" t="str">
            <v>Jakub</v>
          </cell>
          <cell r="E172">
            <v>2006</v>
          </cell>
          <cell r="G172" t="str">
            <v>Rocky Monkeys, Sokol Brno I</v>
          </cell>
          <cell r="H172" t="str">
            <v>CZ</v>
          </cell>
          <cell r="J172">
            <v>0</v>
          </cell>
          <cell r="L172">
            <v>0</v>
          </cell>
          <cell r="N172">
            <v>0</v>
          </cell>
          <cell r="O172">
            <v>100</v>
          </cell>
          <cell r="P172">
            <v>600</v>
          </cell>
          <cell r="Q172">
            <v>100</v>
          </cell>
          <cell r="R172">
            <v>640</v>
          </cell>
          <cell r="S172">
            <v>100</v>
          </cell>
          <cell r="T172">
            <v>660</v>
          </cell>
          <cell r="U172">
            <v>100</v>
          </cell>
          <cell r="V172">
            <v>700</v>
          </cell>
          <cell r="W172">
            <v>77</v>
          </cell>
          <cell r="X172">
            <v>592.9</v>
          </cell>
          <cell r="Z172">
            <v>0</v>
          </cell>
          <cell r="AB172">
            <v>0</v>
          </cell>
          <cell r="AD172">
            <v>0</v>
          </cell>
          <cell r="AE172">
            <v>3192.9</v>
          </cell>
          <cell r="AF172">
            <v>3192.9</v>
          </cell>
          <cell r="AG172">
            <v>6</v>
          </cell>
          <cell r="AH172">
            <v>0.49414591141976416</v>
          </cell>
          <cell r="AI172">
            <v>6</v>
          </cell>
          <cell r="AM172" t="str">
            <v>6</v>
          </cell>
        </row>
        <row r="173">
          <cell r="B173">
            <v>119</v>
          </cell>
          <cell r="C173" t="str">
            <v>Pečenka</v>
          </cell>
          <cell r="D173" t="str">
            <v>Vítek</v>
          </cell>
          <cell r="E173">
            <v>2005</v>
          </cell>
          <cell r="G173" t="str">
            <v>Rocky Monkeys, Sokol Brno I</v>
          </cell>
          <cell r="H173" t="str">
            <v>CZ</v>
          </cell>
          <cell r="J173">
            <v>0</v>
          </cell>
          <cell r="L173">
            <v>0</v>
          </cell>
          <cell r="N173">
            <v>0</v>
          </cell>
          <cell r="O173">
            <v>100</v>
          </cell>
          <cell r="P173">
            <v>600</v>
          </cell>
          <cell r="Q173">
            <v>100</v>
          </cell>
          <cell r="R173">
            <v>640</v>
          </cell>
          <cell r="S173">
            <v>100</v>
          </cell>
          <cell r="T173">
            <v>660</v>
          </cell>
          <cell r="U173">
            <v>100</v>
          </cell>
          <cell r="V173">
            <v>700</v>
          </cell>
          <cell r="W173">
            <v>76</v>
          </cell>
          <cell r="X173">
            <v>585.2</v>
          </cell>
          <cell r="Z173">
            <v>0</v>
          </cell>
          <cell r="AB173">
            <v>0</v>
          </cell>
          <cell r="AD173">
            <v>0</v>
          </cell>
          <cell r="AE173">
            <v>3185.2</v>
          </cell>
          <cell r="AF173">
            <v>3185.2</v>
          </cell>
          <cell r="AG173">
            <v>7</v>
          </cell>
          <cell r="AH173">
            <v>0.47166046709753573</v>
          </cell>
          <cell r="AI173">
            <v>7</v>
          </cell>
          <cell r="AM173" t="str">
            <v>7</v>
          </cell>
        </row>
        <row r="174">
          <cell r="B174">
            <v>107</v>
          </cell>
          <cell r="C174" t="str">
            <v>Jelínek</v>
          </cell>
          <cell r="D174" t="str">
            <v>Ondřej</v>
          </cell>
          <cell r="E174">
            <v>2005</v>
          </cell>
          <cell r="G174" t="str">
            <v>SPL Pustiměř</v>
          </cell>
          <cell r="H174" t="str">
            <v>CZ</v>
          </cell>
          <cell r="J174">
            <v>0</v>
          </cell>
          <cell r="L174">
            <v>0</v>
          </cell>
          <cell r="N174">
            <v>0</v>
          </cell>
          <cell r="O174">
            <v>97</v>
          </cell>
          <cell r="P174">
            <v>582</v>
          </cell>
          <cell r="Q174">
            <v>100</v>
          </cell>
          <cell r="R174">
            <v>640</v>
          </cell>
          <cell r="S174">
            <v>100</v>
          </cell>
          <cell r="T174">
            <v>660</v>
          </cell>
          <cell r="U174">
            <v>100</v>
          </cell>
          <cell r="V174">
            <v>700</v>
          </cell>
          <cell r="W174">
            <v>70</v>
          </cell>
          <cell r="X174">
            <v>539</v>
          </cell>
          <cell r="Z174">
            <v>0</v>
          </cell>
          <cell r="AB174">
            <v>0</v>
          </cell>
          <cell r="AD174">
            <v>0</v>
          </cell>
          <cell r="AE174">
            <v>3121</v>
          </cell>
          <cell r="AF174">
            <v>3121</v>
          </cell>
          <cell r="AG174">
            <v>8</v>
          </cell>
          <cell r="AH174">
            <v>0.4723040198441595</v>
          </cell>
          <cell r="AI174">
            <v>8</v>
          </cell>
          <cell r="AM174" t="str">
            <v>8</v>
          </cell>
        </row>
        <row r="175">
          <cell r="B175">
            <v>133</v>
          </cell>
          <cell r="C175" t="str">
            <v>Pikonski</v>
          </cell>
          <cell r="D175" t="str">
            <v>Vojtěch</v>
          </cell>
          <cell r="E175">
            <v>2006</v>
          </cell>
          <cell r="G175" t="str">
            <v>HO při SVČ Lipník nad Bečvou</v>
          </cell>
          <cell r="H175" t="str">
            <v>CZ</v>
          </cell>
          <cell r="J175">
            <v>0</v>
          </cell>
          <cell r="L175">
            <v>0</v>
          </cell>
          <cell r="N175">
            <v>0</v>
          </cell>
          <cell r="O175">
            <v>100</v>
          </cell>
          <cell r="P175">
            <v>600</v>
          </cell>
          <cell r="Q175">
            <v>100</v>
          </cell>
          <cell r="R175">
            <v>640</v>
          </cell>
          <cell r="S175">
            <v>96</v>
          </cell>
          <cell r="T175">
            <v>633.6</v>
          </cell>
          <cell r="U175">
            <v>66</v>
          </cell>
          <cell r="V175">
            <v>462</v>
          </cell>
          <cell r="W175">
            <v>68</v>
          </cell>
          <cell r="X175">
            <v>523.6</v>
          </cell>
          <cell r="Z175">
            <v>0</v>
          </cell>
          <cell r="AB175">
            <v>0</v>
          </cell>
          <cell r="AD175">
            <v>0</v>
          </cell>
          <cell r="AE175">
            <v>2859.2</v>
          </cell>
          <cell r="AF175">
            <v>2859.2</v>
          </cell>
          <cell r="AG175">
            <v>9</v>
          </cell>
          <cell r="AH175">
            <v>0.5548837145324796</v>
          </cell>
          <cell r="AI175">
            <v>9</v>
          </cell>
          <cell r="AM175" t="str">
            <v>9</v>
          </cell>
        </row>
        <row r="176">
          <cell r="B176" t="e">
            <v>#N/A</v>
          </cell>
          <cell r="AE176">
            <v>0</v>
          </cell>
        </row>
        <row r="177">
          <cell r="B177" t="e">
            <v>#N/A</v>
          </cell>
          <cell r="AE177">
            <v>0</v>
          </cell>
        </row>
        <row r="178">
          <cell r="B178" t="e">
            <v>#N/A</v>
          </cell>
          <cell r="AE178">
            <v>0</v>
          </cell>
        </row>
        <row r="179">
          <cell r="B179" t="e">
            <v>#N/A</v>
          </cell>
          <cell r="AE179">
            <v>0</v>
          </cell>
        </row>
        <row r="180">
          <cell r="B180" t="e">
            <v>#N/A</v>
          </cell>
          <cell r="AE180">
            <v>0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652</v>
          </cell>
          <cell r="C199" t="str">
            <v>Chvílová</v>
          </cell>
          <cell r="D199" t="str">
            <v>Tereza</v>
          </cell>
          <cell r="E199">
            <v>2003</v>
          </cell>
          <cell r="G199" t="str">
            <v>HO Příbor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100</v>
          </cell>
          <cell r="R199">
            <v>640</v>
          </cell>
          <cell r="S199">
            <v>100</v>
          </cell>
          <cell r="T199">
            <v>660</v>
          </cell>
          <cell r="U199">
            <v>100</v>
          </cell>
          <cell r="V199">
            <v>700</v>
          </cell>
          <cell r="W199">
            <v>93</v>
          </cell>
          <cell r="X199">
            <v>716.1</v>
          </cell>
          <cell r="Y199">
            <v>92</v>
          </cell>
          <cell r="Z199">
            <v>754.4</v>
          </cell>
          <cell r="AB199">
            <v>0</v>
          </cell>
          <cell r="AD199">
            <v>0</v>
          </cell>
          <cell r="AE199">
            <v>3470.5</v>
          </cell>
          <cell r="AF199">
            <v>3470.5</v>
          </cell>
          <cell r="AG199">
            <v>1</v>
          </cell>
          <cell r="AH199">
            <v>0.4024276128038764</v>
          </cell>
          <cell r="AI199">
            <v>1</v>
          </cell>
          <cell r="AM199" t="str">
            <v>1</v>
          </cell>
        </row>
        <row r="200">
          <cell r="B200">
            <v>668</v>
          </cell>
          <cell r="C200" t="str">
            <v>Králíková</v>
          </cell>
          <cell r="D200" t="str">
            <v>Nikola</v>
          </cell>
          <cell r="E200">
            <v>2003</v>
          </cell>
          <cell r="G200" t="str">
            <v>Vertikon Zlín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100</v>
          </cell>
          <cell r="R200">
            <v>640</v>
          </cell>
          <cell r="S200">
            <v>100</v>
          </cell>
          <cell r="T200">
            <v>660</v>
          </cell>
          <cell r="U200">
            <v>100</v>
          </cell>
          <cell r="V200">
            <v>700</v>
          </cell>
          <cell r="W200">
            <v>93</v>
          </cell>
          <cell r="X200">
            <v>716.1</v>
          </cell>
          <cell r="Y200">
            <v>91</v>
          </cell>
          <cell r="Z200">
            <v>746.2</v>
          </cell>
          <cell r="AA200">
            <v>77</v>
          </cell>
          <cell r="AB200">
            <v>662.2</v>
          </cell>
          <cell r="AD200">
            <v>0</v>
          </cell>
          <cell r="AE200">
            <v>3462.3</v>
          </cell>
          <cell r="AF200">
            <v>4124.5</v>
          </cell>
          <cell r="AG200">
            <v>2</v>
          </cell>
          <cell r="AH200">
            <v>0.9839613060466945</v>
          </cell>
          <cell r="AI200">
            <v>2</v>
          </cell>
          <cell r="AM200" t="str">
            <v>2</v>
          </cell>
        </row>
        <row r="201">
          <cell r="B201">
            <v>662</v>
          </cell>
          <cell r="C201" t="str">
            <v>Hrbáčová</v>
          </cell>
          <cell r="D201" t="str">
            <v>A. Ludmila</v>
          </cell>
          <cell r="E201">
            <v>2004</v>
          </cell>
          <cell r="G201" t="str">
            <v>Rocky Monkeys, Sokol Brno I</v>
          </cell>
          <cell r="H201" t="str">
            <v>CZ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100</v>
          </cell>
          <cell r="R201">
            <v>640</v>
          </cell>
          <cell r="S201">
            <v>100</v>
          </cell>
          <cell r="T201">
            <v>660</v>
          </cell>
          <cell r="U201">
            <v>100</v>
          </cell>
          <cell r="V201">
            <v>700</v>
          </cell>
          <cell r="W201">
            <v>93</v>
          </cell>
          <cell r="X201">
            <v>716.1</v>
          </cell>
          <cell r="Y201">
            <v>91</v>
          </cell>
          <cell r="Z201">
            <v>746.2</v>
          </cell>
          <cell r="AA201">
            <v>74</v>
          </cell>
          <cell r="AB201">
            <v>636.4</v>
          </cell>
          <cell r="AD201">
            <v>0</v>
          </cell>
          <cell r="AE201">
            <v>3462.3</v>
          </cell>
          <cell r="AF201">
            <v>4098.7</v>
          </cell>
          <cell r="AG201">
            <v>3</v>
          </cell>
          <cell r="AH201">
            <v>0.8357069410849363</v>
          </cell>
          <cell r="AI201">
            <v>3</v>
          </cell>
          <cell r="AM201" t="str">
            <v>3</v>
          </cell>
        </row>
        <row r="202">
          <cell r="B202">
            <v>680</v>
          </cell>
          <cell r="C202" t="str">
            <v>Plšková</v>
          </cell>
          <cell r="D202" t="str">
            <v>Adéla</v>
          </cell>
          <cell r="E202">
            <v>2003</v>
          </cell>
          <cell r="F202" t="str">
            <v>rplsek@seznam.cz</v>
          </cell>
          <cell r="G202" t="str">
            <v>ZŠ Vsetín - Luh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100</v>
          </cell>
          <cell r="R202">
            <v>640</v>
          </cell>
          <cell r="S202">
            <v>100</v>
          </cell>
          <cell r="T202">
            <v>660</v>
          </cell>
          <cell r="U202">
            <v>100</v>
          </cell>
          <cell r="V202">
            <v>700</v>
          </cell>
          <cell r="W202">
            <v>94</v>
          </cell>
          <cell r="X202">
            <v>723.8</v>
          </cell>
          <cell r="Y202">
            <v>89</v>
          </cell>
          <cell r="Z202">
            <v>729.8</v>
          </cell>
          <cell r="AB202">
            <v>0</v>
          </cell>
          <cell r="AD202">
            <v>0</v>
          </cell>
          <cell r="AE202">
            <v>3453.6</v>
          </cell>
          <cell r="AF202">
            <v>3453.6</v>
          </cell>
          <cell r="AG202">
            <v>4</v>
          </cell>
          <cell r="AH202">
            <v>0.4801587937399745</v>
          </cell>
          <cell r="AI202">
            <v>4</v>
          </cell>
          <cell r="AM202" t="str">
            <v>4</v>
          </cell>
        </row>
        <row r="203">
          <cell r="B203">
            <v>683</v>
          </cell>
          <cell r="C203" t="str">
            <v>Provazníková</v>
          </cell>
          <cell r="D203" t="str">
            <v>Marie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100</v>
          </cell>
          <cell r="R203">
            <v>640</v>
          </cell>
          <cell r="S203">
            <v>100</v>
          </cell>
          <cell r="T203">
            <v>660</v>
          </cell>
          <cell r="U203">
            <v>100</v>
          </cell>
          <cell r="V203">
            <v>700</v>
          </cell>
          <cell r="W203">
            <v>92</v>
          </cell>
          <cell r="X203">
            <v>708.4</v>
          </cell>
          <cell r="Y203">
            <v>89</v>
          </cell>
          <cell r="Z203">
            <v>729.8</v>
          </cell>
          <cell r="AB203">
            <v>0</v>
          </cell>
          <cell r="AD203">
            <v>0</v>
          </cell>
          <cell r="AE203">
            <v>3438.2</v>
          </cell>
          <cell r="AF203">
            <v>3438.2</v>
          </cell>
          <cell r="AG203">
            <v>5</v>
          </cell>
          <cell r="AH203">
            <v>0.7617493327707052</v>
          </cell>
          <cell r="AI203">
            <v>5</v>
          </cell>
          <cell r="AM203" t="str">
            <v>5</v>
          </cell>
        </row>
        <row r="204">
          <cell r="B204">
            <v>669</v>
          </cell>
          <cell r="C204" t="str">
            <v>Kubáčková</v>
          </cell>
          <cell r="D204" t="str">
            <v>Anna</v>
          </cell>
          <cell r="E204">
            <v>2004</v>
          </cell>
          <cell r="G204" t="str">
            <v>Rocky Monkeys, Sokol Brno I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100</v>
          </cell>
          <cell r="R204">
            <v>640</v>
          </cell>
          <cell r="S204">
            <v>100</v>
          </cell>
          <cell r="T204">
            <v>660</v>
          </cell>
          <cell r="U204">
            <v>97</v>
          </cell>
          <cell r="V204">
            <v>679</v>
          </cell>
          <cell r="W204">
            <v>76</v>
          </cell>
          <cell r="X204">
            <v>585.2</v>
          </cell>
          <cell r="Y204">
            <v>61</v>
          </cell>
          <cell r="Z204">
            <v>500.2</v>
          </cell>
          <cell r="AB204">
            <v>0</v>
          </cell>
          <cell r="AD204">
            <v>0</v>
          </cell>
          <cell r="AE204">
            <v>3064.4</v>
          </cell>
          <cell r="AF204">
            <v>3064.4</v>
          </cell>
          <cell r="AG204">
            <v>6</v>
          </cell>
          <cell r="AH204">
            <v>0.503676358377561</v>
          </cell>
          <cell r="AI204">
            <v>6</v>
          </cell>
          <cell r="AM204" t="str">
            <v>6</v>
          </cell>
        </row>
        <row r="205">
          <cell r="B205">
            <v>664</v>
          </cell>
          <cell r="C205" t="str">
            <v>Hűbnerová</v>
          </cell>
          <cell r="D205" t="str">
            <v>Karolína</v>
          </cell>
          <cell r="E205">
            <v>2004</v>
          </cell>
          <cell r="G205" t="str">
            <v>Startík, Ostrava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94</v>
          </cell>
          <cell r="R205">
            <v>601.6</v>
          </cell>
          <cell r="S205">
            <v>98</v>
          </cell>
          <cell r="T205">
            <v>646.8</v>
          </cell>
          <cell r="U205">
            <v>78</v>
          </cell>
          <cell r="V205">
            <v>546</v>
          </cell>
          <cell r="W205">
            <v>72</v>
          </cell>
          <cell r="X205">
            <v>554.4</v>
          </cell>
          <cell r="Y205">
            <v>0</v>
          </cell>
          <cell r="Z205">
            <v>0</v>
          </cell>
          <cell r="AB205">
            <v>0</v>
          </cell>
          <cell r="AD205">
            <v>0</v>
          </cell>
          <cell r="AE205">
            <v>2348.8</v>
          </cell>
          <cell r="AF205">
            <v>2348.8</v>
          </cell>
          <cell r="AG205">
            <v>7</v>
          </cell>
          <cell r="AH205">
            <v>0.560305830091238</v>
          </cell>
          <cell r="AI205">
            <v>7</v>
          </cell>
          <cell r="AM205" t="str">
            <v>7</v>
          </cell>
        </row>
        <row r="206">
          <cell r="B206">
            <v>655</v>
          </cell>
          <cell r="C206" t="str">
            <v>Deuserová</v>
          </cell>
          <cell r="D206" t="str">
            <v>Emma</v>
          </cell>
          <cell r="E206">
            <v>2003</v>
          </cell>
          <cell r="G206" t="str">
            <v>HO Rebel Pustimer, lezeckytrenink.cz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100</v>
          </cell>
          <cell r="R206">
            <v>640</v>
          </cell>
          <cell r="S206">
            <v>100</v>
          </cell>
          <cell r="T206">
            <v>660</v>
          </cell>
          <cell r="U206">
            <v>100</v>
          </cell>
          <cell r="V206">
            <v>700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2000</v>
          </cell>
          <cell r="AF206">
            <v>2000</v>
          </cell>
          <cell r="AG206">
            <v>8</v>
          </cell>
          <cell r="AH206">
            <v>0.8507565094623715</v>
          </cell>
          <cell r="AI206">
            <v>8</v>
          </cell>
          <cell r="AM206" t="str">
            <v>8</v>
          </cell>
        </row>
        <row r="207">
          <cell r="B207" t="e">
            <v>#N/A</v>
          </cell>
          <cell r="AE207">
            <v>0</v>
          </cell>
        </row>
        <row r="208">
          <cell r="B208" t="e">
            <v>#N/A</v>
          </cell>
          <cell r="AE208">
            <v>0</v>
          </cell>
        </row>
        <row r="209">
          <cell r="B209" t="e">
            <v>#N/A</v>
          </cell>
          <cell r="AE209">
            <v>0</v>
          </cell>
        </row>
        <row r="210">
          <cell r="B210" t="e">
            <v>#N/A</v>
          </cell>
          <cell r="AE210">
            <v>0</v>
          </cell>
        </row>
        <row r="211">
          <cell r="B211" t="e">
            <v>#N/A</v>
          </cell>
          <cell r="AE211">
            <v>0</v>
          </cell>
        </row>
        <row r="212">
          <cell r="B212" t="e">
            <v>#N/A</v>
          </cell>
          <cell r="AE212">
            <v>0</v>
          </cell>
        </row>
        <row r="213">
          <cell r="B213" t="e">
            <v>#N/A</v>
          </cell>
          <cell r="AE213">
            <v>0</v>
          </cell>
        </row>
        <row r="214">
          <cell r="B214" t="e">
            <v>#N/A</v>
          </cell>
          <cell r="AE214">
            <v>0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H230" t="str">
            <v>CZ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>
            <v>151</v>
          </cell>
          <cell r="C231" t="str">
            <v>Babača</v>
          </cell>
          <cell r="D231" t="str">
            <v>Čeněk</v>
          </cell>
          <cell r="E231">
            <v>2003</v>
          </cell>
          <cell r="G231" t="str">
            <v>HO Příbor</v>
          </cell>
          <cell r="H231" t="str">
            <v>CZ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100</v>
          </cell>
          <cell r="R231">
            <v>640</v>
          </cell>
          <cell r="S231">
            <v>100</v>
          </cell>
          <cell r="T231">
            <v>660</v>
          </cell>
          <cell r="U231">
            <v>100</v>
          </cell>
          <cell r="V231">
            <v>700</v>
          </cell>
          <cell r="W231">
            <v>97</v>
          </cell>
          <cell r="X231">
            <v>746.9</v>
          </cell>
          <cell r="Y231">
            <v>96</v>
          </cell>
          <cell r="Z231">
            <v>787.2</v>
          </cell>
          <cell r="AB231">
            <v>0</v>
          </cell>
          <cell r="AD231">
            <v>0</v>
          </cell>
          <cell r="AE231">
            <v>3534.1</v>
          </cell>
          <cell r="AF231">
            <v>3534.1</v>
          </cell>
          <cell r="AG231">
            <v>1</v>
          </cell>
          <cell r="AH231">
            <v>0.2752303434535861</v>
          </cell>
          <cell r="AI231">
            <v>1</v>
          </cell>
          <cell r="AM231" t="str">
            <v>1</v>
          </cell>
        </row>
        <row r="232">
          <cell r="B232">
            <v>161</v>
          </cell>
          <cell r="C232" t="str">
            <v>Mikulec</v>
          </cell>
          <cell r="D232" t="str">
            <v>Martin</v>
          </cell>
          <cell r="E232">
            <v>2003</v>
          </cell>
          <cell r="G232" t="str">
            <v>Vertikon Zlín</v>
          </cell>
          <cell r="H232" t="str">
            <v>CZ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100</v>
          </cell>
          <cell r="R232">
            <v>640</v>
          </cell>
          <cell r="S232">
            <v>100</v>
          </cell>
          <cell r="T232">
            <v>660</v>
          </cell>
          <cell r="U232">
            <v>100</v>
          </cell>
          <cell r="V232">
            <v>700</v>
          </cell>
          <cell r="W232">
            <v>100</v>
          </cell>
          <cell r="X232">
            <v>770</v>
          </cell>
          <cell r="Y232">
            <v>93</v>
          </cell>
          <cell r="Z232">
            <v>762.6</v>
          </cell>
          <cell r="AB232">
            <v>0</v>
          </cell>
          <cell r="AD232">
            <v>0</v>
          </cell>
          <cell r="AE232">
            <v>3532.6</v>
          </cell>
          <cell r="AF232">
            <v>3532.6</v>
          </cell>
          <cell r="AG232">
            <v>2</v>
          </cell>
          <cell r="AH232">
            <v>0.317634365754202</v>
          </cell>
          <cell r="AI232">
            <v>2</v>
          </cell>
          <cell r="AM232" t="str">
            <v>2</v>
          </cell>
        </row>
        <row r="233">
          <cell r="B233">
            <v>160</v>
          </cell>
          <cell r="C233" t="str">
            <v>Mikolaj</v>
          </cell>
          <cell r="D233" t="str">
            <v>Matůš</v>
          </cell>
          <cell r="E233">
            <v>2003</v>
          </cell>
          <cell r="G233" t="str">
            <v>JAMES Šarpoš Žilina (SK)</v>
          </cell>
          <cell r="H233" t="str">
            <v>SK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100</v>
          </cell>
          <cell r="R233">
            <v>640</v>
          </cell>
          <cell r="S233">
            <v>100</v>
          </cell>
          <cell r="T233">
            <v>660</v>
          </cell>
          <cell r="U233">
            <v>100</v>
          </cell>
          <cell r="V233">
            <v>700</v>
          </cell>
          <cell r="W233">
            <v>100</v>
          </cell>
          <cell r="X233">
            <v>770</v>
          </cell>
          <cell r="Y233">
            <v>88</v>
          </cell>
          <cell r="Z233">
            <v>721.6</v>
          </cell>
          <cell r="AB233">
            <v>0</v>
          </cell>
          <cell r="AD233">
            <v>0</v>
          </cell>
          <cell r="AE233">
            <v>3491.6</v>
          </cell>
          <cell r="AF233">
            <v>3491.6</v>
          </cell>
          <cell r="AG233">
            <v>3</v>
          </cell>
          <cell r="AH233">
            <v>0.255271821282804</v>
          </cell>
          <cell r="AI233" t="str">
            <v>NE</v>
          </cell>
          <cell r="AM233" t="str">
            <v>NE</v>
          </cell>
        </row>
        <row r="234">
          <cell r="B234">
            <v>156</v>
          </cell>
          <cell r="C234" t="str">
            <v>Hromada</v>
          </cell>
          <cell r="D234" t="str">
            <v>Filip</v>
          </cell>
          <cell r="E234">
            <v>2004</v>
          </cell>
          <cell r="G234" t="str">
            <v>Lezecká akadémia, Vyškov</v>
          </cell>
          <cell r="H234" t="str">
            <v>CZ</v>
          </cell>
          <cell r="J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100</v>
          </cell>
          <cell r="R234">
            <v>640</v>
          </cell>
          <cell r="S234">
            <v>100</v>
          </cell>
          <cell r="T234">
            <v>660</v>
          </cell>
          <cell r="U234">
            <v>100</v>
          </cell>
          <cell r="V234">
            <v>700</v>
          </cell>
          <cell r="W234">
            <v>93</v>
          </cell>
          <cell r="X234">
            <v>716.1</v>
          </cell>
          <cell r="Y234">
            <v>92</v>
          </cell>
          <cell r="Z234">
            <v>754.4</v>
          </cell>
          <cell r="AB234">
            <v>0</v>
          </cell>
          <cell r="AD234">
            <v>0</v>
          </cell>
          <cell r="AE234">
            <v>3470.5</v>
          </cell>
          <cell r="AF234">
            <v>3470.5</v>
          </cell>
          <cell r="AG234">
            <v>4</v>
          </cell>
          <cell r="AH234">
            <v>0.5522570200264454</v>
          </cell>
          <cell r="AI234">
            <v>3</v>
          </cell>
          <cell r="AM234" t="str">
            <v>3</v>
          </cell>
        </row>
        <row r="235">
          <cell r="B235">
            <v>155</v>
          </cell>
          <cell r="C235" t="str">
            <v>Houštěk</v>
          </cell>
          <cell r="D235" t="str">
            <v>Jindřich</v>
          </cell>
          <cell r="E235">
            <v>2004</v>
          </cell>
          <cell r="G235" t="str">
            <v>HOVRCH Nové město nad Metují</v>
          </cell>
          <cell r="H235" t="str">
            <v>CZ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100</v>
          </cell>
          <cell r="R235">
            <v>640</v>
          </cell>
          <cell r="S235">
            <v>100</v>
          </cell>
          <cell r="T235">
            <v>660</v>
          </cell>
          <cell r="U235">
            <v>100</v>
          </cell>
          <cell r="V235">
            <v>700</v>
          </cell>
          <cell r="W235">
            <v>93</v>
          </cell>
          <cell r="X235">
            <v>716.1</v>
          </cell>
          <cell r="Y235">
            <v>91</v>
          </cell>
          <cell r="Z235">
            <v>746.2</v>
          </cell>
          <cell r="AB235">
            <v>0</v>
          </cell>
          <cell r="AD235">
            <v>0</v>
          </cell>
          <cell r="AE235">
            <v>3462.3</v>
          </cell>
          <cell r="AF235">
            <v>3462.3</v>
          </cell>
          <cell r="AG235">
            <v>5</v>
          </cell>
          <cell r="AH235">
            <v>0.48149473778903484</v>
          </cell>
          <cell r="AI235">
            <v>4</v>
          </cell>
          <cell r="AM235" t="str">
            <v>4</v>
          </cell>
        </row>
        <row r="236">
          <cell r="B236">
            <v>157</v>
          </cell>
          <cell r="C236" t="str">
            <v>Kocián</v>
          </cell>
          <cell r="D236" t="str">
            <v>Tomáš</v>
          </cell>
          <cell r="E236">
            <v>2003</v>
          </cell>
          <cell r="G236" t="str">
            <v>Vertikon Zlín</v>
          </cell>
          <cell r="H236" t="str">
            <v>CZ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100</v>
          </cell>
          <cell r="R236">
            <v>640</v>
          </cell>
          <cell r="S236">
            <v>100</v>
          </cell>
          <cell r="T236">
            <v>660</v>
          </cell>
          <cell r="U236">
            <v>100</v>
          </cell>
          <cell r="V236">
            <v>700</v>
          </cell>
          <cell r="W236">
            <v>93</v>
          </cell>
          <cell r="X236">
            <v>716.1</v>
          </cell>
          <cell r="Y236">
            <v>88</v>
          </cell>
          <cell r="Z236">
            <v>721.6</v>
          </cell>
          <cell r="AB236">
            <v>0</v>
          </cell>
          <cell r="AD236">
            <v>0</v>
          </cell>
          <cell r="AE236">
            <v>3437.7</v>
          </cell>
          <cell r="AF236">
            <v>3437.7</v>
          </cell>
          <cell r="AG236">
            <v>6</v>
          </cell>
          <cell r="AH236">
            <v>0.4689444578252733</v>
          </cell>
          <cell r="AI236">
            <v>5</v>
          </cell>
          <cell r="AM236" t="str">
            <v>5</v>
          </cell>
        </row>
        <row r="237">
          <cell r="B237">
            <v>169</v>
          </cell>
          <cell r="C237" t="str">
            <v>Bělocký</v>
          </cell>
          <cell r="D237" t="str">
            <v>Jonáš</v>
          </cell>
          <cell r="E237">
            <v>2003</v>
          </cell>
          <cell r="G237" t="str">
            <v>Rocky Monkeys, Sokol Brno I</v>
          </cell>
          <cell r="H237" t="str">
            <v>CZ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100</v>
          </cell>
          <cell r="R237">
            <v>640</v>
          </cell>
          <cell r="S237">
            <v>100</v>
          </cell>
          <cell r="T237">
            <v>660</v>
          </cell>
          <cell r="U237">
            <v>100</v>
          </cell>
          <cell r="V237">
            <v>700</v>
          </cell>
          <cell r="W237">
            <v>93</v>
          </cell>
          <cell r="X237">
            <v>716.1</v>
          </cell>
          <cell r="Y237">
            <v>82</v>
          </cell>
          <cell r="Z237">
            <v>672.4</v>
          </cell>
          <cell r="AB237">
            <v>0</v>
          </cell>
          <cell r="AD237">
            <v>0</v>
          </cell>
          <cell r="AE237">
            <v>3388.5</v>
          </cell>
          <cell r="AF237">
            <v>3388.5</v>
          </cell>
          <cell r="AG237">
            <v>7</v>
          </cell>
          <cell r="AH237">
            <v>0.9058057230431587</v>
          </cell>
          <cell r="AI237">
            <v>6</v>
          </cell>
          <cell r="AM237" t="str">
            <v>6</v>
          </cell>
        </row>
        <row r="238">
          <cell r="B238">
            <v>158</v>
          </cell>
          <cell r="C238" t="str">
            <v>Kocián</v>
          </cell>
          <cell r="D238" t="str">
            <v>Filip</v>
          </cell>
          <cell r="E238">
            <v>2003</v>
          </cell>
          <cell r="G238" t="str">
            <v>Vertikon Zlín</v>
          </cell>
          <cell r="H238" t="str">
            <v>CZ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100</v>
          </cell>
          <cell r="R238">
            <v>640</v>
          </cell>
          <cell r="S238">
            <v>100</v>
          </cell>
          <cell r="T238">
            <v>660</v>
          </cell>
          <cell r="U238">
            <v>100</v>
          </cell>
          <cell r="V238">
            <v>700</v>
          </cell>
          <cell r="W238">
            <v>80</v>
          </cell>
          <cell r="X238">
            <v>616</v>
          </cell>
          <cell r="Y238">
            <v>61</v>
          </cell>
          <cell r="Z238">
            <v>500.2</v>
          </cell>
          <cell r="AB238">
            <v>0</v>
          </cell>
          <cell r="AD238">
            <v>0</v>
          </cell>
          <cell r="AE238">
            <v>3116.2</v>
          </cell>
          <cell r="AF238">
            <v>3116.2</v>
          </cell>
          <cell r="AG238">
            <v>8</v>
          </cell>
          <cell r="AH238">
            <v>0.5203418952878565</v>
          </cell>
          <cell r="AI238">
            <v>7</v>
          </cell>
          <cell r="AM238" t="str">
            <v>7</v>
          </cell>
        </row>
        <row r="239">
          <cell r="B239">
            <v>164</v>
          </cell>
          <cell r="C239" t="str">
            <v>Pospíšil</v>
          </cell>
          <cell r="D239" t="str">
            <v>Daniel</v>
          </cell>
          <cell r="E239">
            <v>2004</v>
          </cell>
          <cell r="G239" t="str">
            <v>SPL Pustiměř</v>
          </cell>
          <cell r="H239" t="str">
            <v>CZ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100</v>
          </cell>
          <cell r="R239">
            <v>640</v>
          </cell>
          <cell r="S239">
            <v>97</v>
          </cell>
          <cell r="T239">
            <v>640.2</v>
          </cell>
          <cell r="U239">
            <v>95</v>
          </cell>
          <cell r="V239">
            <v>665</v>
          </cell>
          <cell r="W239">
            <v>77</v>
          </cell>
          <cell r="X239">
            <v>592.9</v>
          </cell>
          <cell r="Y239">
            <v>60</v>
          </cell>
          <cell r="Z239">
            <v>492</v>
          </cell>
          <cell r="AB239">
            <v>0</v>
          </cell>
          <cell r="AD239">
            <v>0</v>
          </cell>
          <cell r="AE239">
            <v>3030.1</v>
          </cell>
          <cell r="AF239">
            <v>3030.1</v>
          </cell>
          <cell r="AG239">
            <v>9</v>
          </cell>
          <cell r="AH239">
            <v>0.04156999150291085</v>
          </cell>
          <cell r="AI239">
            <v>8</v>
          </cell>
          <cell r="AM239" t="str">
            <v>8</v>
          </cell>
        </row>
        <row r="240">
          <cell r="B240">
            <v>166</v>
          </cell>
          <cell r="C240" t="str">
            <v>Tomek</v>
          </cell>
          <cell r="D240" t="str">
            <v>Ondřej</v>
          </cell>
          <cell r="E240">
            <v>2004</v>
          </cell>
          <cell r="G240" t="str">
            <v>HO Lipník nad Bečvou při SVČ</v>
          </cell>
          <cell r="H240" t="str">
            <v>CZ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100</v>
          </cell>
          <cell r="R240">
            <v>640</v>
          </cell>
          <cell r="S240">
            <v>92</v>
          </cell>
          <cell r="T240">
            <v>607.2</v>
          </cell>
          <cell r="U240">
            <v>76</v>
          </cell>
          <cell r="V240">
            <v>532</v>
          </cell>
          <cell r="W240">
            <v>76</v>
          </cell>
          <cell r="X240">
            <v>585.2</v>
          </cell>
          <cell r="Y240">
            <v>58</v>
          </cell>
          <cell r="Z240">
            <v>475.6</v>
          </cell>
          <cell r="AB240">
            <v>0</v>
          </cell>
          <cell r="AD240">
            <v>0</v>
          </cell>
          <cell r="AE240">
            <v>2840</v>
          </cell>
          <cell r="AF240">
            <v>2840</v>
          </cell>
          <cell r="AG240">
            <v>10</v>
          </cell>
          <cell r="AH240">
            <v>0.11136090359650552</v>
          </cell>
          <cell r="AI240">
            <v>9</v>
          </cell>
          <cell r="AM240" t="str">
            <v>9</v>
          </cell>
        </row>
        <row r="241">
          <cell r="B241" t="e">
            <v>#N/A</v>
          </cell>
          <cell r="AE241">
            <v>0</v>
          </cell>
        </row>
        <row r="242">
          <cell r="B242" t="e">
            <v>#N/A</v>
          </cell>
          <cell r="AE242">
            <v>0</v>
          </cell>
        </row>
        <row r="243">
          <cell r="B243" t="e">
            <v>#N/A</v>
          </cell>
          <cell r="AE243">
            <v>0</v>
          </cell>
        </row>
        <row r="244">
          <cell r="B244" t="e">
            <v>#N/A</v>
          </cell>
          <cell r="AE244">
            <v>0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H262" t="str">
            <v>CZ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>
            <v>724</v>
          </cell>
          <cell r="C263" t="str">
            <v>Žalská</v>
          </cell>
          <cell r="D263" t="str">
            <v>Daniela</v>
          </cell>
          <cell r="E263">
            <v>2002</v>
          </cell>
          <cell r="G263" t="str">
            <v>HK Orlová/HO TJ Baník Karviná,Tendon Blok Ostrava</v>
          </cell>
          <cell r="H263" t="str">
            <v>CZ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S263">
            <v>100</v>
          </cell>
          <cell r="T263">
            <v>660</v>
          </cell>
          <cell r="U263">
            <v>100</v>
          </cell>
          <cell r="V263">
            <v>700</v>
          </cell>
          <cell r="W263">
            <v>100</v>
          </cell>
          <cell r="X263">
            <v>770</v>
          </cell>
          <cell r="Y263">
            <v>94</v>
          </cell>
          <cell r="Z263">
            <v>770.8</v>
          </cell>
          <cell r="AA263">
            <v>88</v>
          </cell>
          <cell r="AB263">
            <v>756.8</v>
          </cell>
          <cell r="AD263">
            <v>0</v>
          </cell>
          <cell r="AE263">
            <v>3657.6</v>
          </cell>
          <cell r="AF263">
            <v>3657.6</v>
          </cell>
          <cell r="AG263">
            <v>1</v>
          </cell>
          <cell r="AH263">
            <v>0.485869585769251</v>
          </cell>
          <cell r="AI263">
            <v>1</v>
          </cell>
          <cell r="AM263" t="str">
            <v>1</v>
          </cell>
        </row>
        <row r="264">
          <cell r="B264">
            <v>719</v>
          </cell>
          <cell r="C264" t="str">
            <v>Simeonová</v>
          </cell>
          <cell r="D264" t="str">
            <v>Marie</v>
          </cell>
          <cell r="E264">
            <v>2001</v>
          </cell>
          <cell r="G264" t="str">
            <v>Klajda</v>
          </cell>
          <cell r="H264" t="str">
            <v>CZ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R264">
            <v>0</v>
          </cell>
          <cell r="S264">
            <v>100</v>
          </cell>
          <cell r="T264">
            <v>660</v>
          </cell>
          <cell r="U264">
            <v>100</v>
          </cell>
          <cell r="V264">
            <v>700</v>
          </cell>
          <cell r="W264">
            <v>94</v>
          </cell>
          <cell r="X264">
            <v>723.8</v>
          </cell>
          <cell r="Y264">
            <v>94</v>
          </cell>
          <cell r="Z264">
            <v>770.8</v>
          </cell>
          <cell r="AA264">
            <v>88</v>
          </cell>
          <cell r="AB264">
            <v>756.8</v>
          </cell>
          <cell r="AD264">
            <v>0</v>
          </cell>
          <cell r="AE264">
            <v>3611.4</v>
          </cell>
          <cell r="AF264">
            <v>3611.4</v>
          </cell>
          <cell r="AG264">
            <v>2</v>
          </cell>
          <cell r="AH264">
            <v>0.7196915599051863</v>
          </cell>
          <cell r="AI264">
            <v>2</v>
          </cell>
          <cell r="AM264" t="str">
            <v>2</v>
          </cell>
        </row>
        <row r="265">
          <cell r="B265">
            <v>717</v>
          </cell>
          <cell r="C265" t="str">
            <v>Prokešová</v>
          </cell>
          <cell r="D265" t="str">
            <v>Simona</v>
          </cell>
          <cell r="E265">
            <v>2002</v>
          </cell>
          <cell r="G265" t="str">
            <v>Rocky Monkeys, Sokol Brno I</v>
          </cell>
          <cell r="H265" t="str">
            <v>CZ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R265">
            <v>0</v>
          </cell>
          <cell r="S265">
            <v>100</v>
          </cell>
          <cell r="T265">
            <v>660</v>
          </cell>
          <cell r="U265">
            <v>100</v>
          </cell>
          <cell r="V265">
            <v>700</v>
          </cell>
          <cell r="W265">
            <v>100</v>
          </cell>
          <cell r="X265">
            <v>770</v>
          </cell>
          <cell r="Y265">
            <v>94</v>
          </cell>
          <cell r="Z265">
            <v>770.8</v>
          </cell>
          <cell r="AA265">
            <v>77</v>
          </cell>
          <cell r="AB265">
            <v>662.2</v>
          </cell>
          <cell r="AD265">
            <v>0</v>
          </cell>
          <cell r="AE265">
            <v>3563</v>
          </cell>
          <cell r="AF265">
            <v>3563</v>
          </cell>
          <cell r="AG265">
            <v>3</v>
          </cell>
          <cell r="AH265">
            <v>0.41473756707273424</v>
          </cell>
          <cell r="AI265">
            <v>3</v>
          </cell>
          <cell r="AM265" t="str">
            <v>3</v>
          </cell>
        </row>
        <row r="266">
          <cell r="B266">
            <v>725</v>
          </cell>
          <cell r="C266" t="str">
            <v>Deuserová</v>
          </cell>
          <cell r="D266" t="str">
            <v>Anna</v>
          </cell>
          <cell r="E266">
            <v>2001</v>
          </cell>
          <cell r="G266" t="str">
            <v>Lezeckytrenink.cz</v>
          </cell>
          <cell r="H266" t="str">
            <v>CZ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R266">
            <v>0</v>
          </cell>
          <cell r="S266">
            <v>100</v>
          </cell>
          <cell r="T266">
            <v>660</v>
          </cell>
          <cell r="U266">
            <v>100</v>
          </cell>
          <cell r="V266">
            <v>700</v>
          </cell>
          <cell r="W266">
            <v>95</v>
          </cell>
          <cell r="X266">
            <v>731.5</v>
          </cell>
          <cell r="Y266">
            <v>92</v>
          </cell>
          <cell r="Z266">
            <v>754.4</v>
          </cell>
          <cell r="AA266">
            <v>77</v>
          </cell>
          <cell r="AB266">
            <v>662.2</v>
          </cell>
          <cell r="AD266">
            <v>0</v>
          </cell>
          <cell r="AE266">
            <v>3508.1</v>
          </cell>
          <cell r="AF266">
            <v>3508.1</v>
          </cell>
          <cell r="AG266">
            <v>4</v>
          </cell>
          <cell r="AH266">
            <v>0.687777693849057</v>
          </cell>
          <cell r="AI266">
            <v>4</v>
          </cell>
          <cell r="AM266" t="str">
            <v>4</v>
          </cell>
        </row>
        <row r="267">
          <cell r="B267">
            <v>709</v>
          </cell>
          <cell r="C267" t="str">
            <v>Kaletová</v>
          </cell>
          <cell r="D267" t="str">
            <v>Tereza</v>
          </cell>
          <cell r="E267">
            <v>2001</v>
          </cell>
          <cell r="G267" t="str">
            <v>"Korcle"-Tendon Blok Ostrava</v>
          </cell>
          <cell r="H267" t="str">
            <v>CZ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R267">
            <v>0</v>
          </cell>
          <cell r="S267">
            <v>100</v>
          </cell>
          <cell r="T267">
            <v>660</v>
          </cell>
          <cell r="U267">
            <v>100</v>
          </cell>
          <cell r="V267">
            <v>700</v>
          </cell>
          <cell r="W267">
            <v>92</v>
          </cell>
          <cell r="X267">
            <v>708.4</v>
          </cell>
          <cell r="Y267">
            <v>88</v>
          </cell>
          <cell r="Z267">
            <v>721.6</v>
          </cell>
          <cell r="AA267">
            <v>76</v>
          </cell>
          <cell r="AB267">
            <v>653.6</v>
          </cell>
          <cell r="AD267">
            <v>0</v>
          </cell>
          <cell r="AE267">
            <v>3443.6</v>
          </cell>
          <cell r="AF267">
            <v>3443.6</v>
          </cell>
          <cell r="AG267">
            <v>5</v>
          </cell>
          <cell r="AH267">
            <v>0.7130505670793355</v>
          </cell>
          <cell r="AI267">
            <v>5</v>
          </cell>
          <cell r="AM267" t="str">
            <v>5</v>
          </cell>
        </row>
        <row r="268">
          <cell r="B268">
            <v>703</v>
          </cell>
          <cell r="C268" t="str">
            <v>Crhonková</v>
          </cell>
          <cell r="D268" t="str">
            <v>Markéta</v>
          </cell>
          <cell r="E268">
            <v>2001</v>
          </cell>
          <cell r="G268" t="str">
            <v>HO Adrenalin Prostějov</v>
          </cell>
          <cell r="H268" t="str">
            <v>CZ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R268">
            <v>0</v>
          </cell>
          <cell r="S268">
            <v>100</v>
          </cell>
          <cell r="T268">
            <v>660</v>
          </cell>
          <cell r="U268">
            <v>100</v>
          </cell>
          <cell r="V268">
            <v>700</v>
          </cell>
          <cell r="W268">
            <v>94</v>
          </cell>
          <cell r="X268">
            <v>723.8</v>
          </cell>
          <cell r="Y268">
            <v>88</v>
          </cell>
          <cell r="Z268">
            <v>721.6</v>
          </cell>
          <cell r="AA268">
            <v>74</v>
          </cell>
          <cell r="AB268">
            <v>636.4</v>
          </cell>
          <cell r="AD268">
            <v>0</v>
          </cell>
          <cell r="AE268">
            <v>3441.8</v>
          </cell>
          <cell r="AF268">
            <v>3441.8</v>
          </cell>
          <cell r="AG268">
            <v>6</v>
          </cell>
          <cell r="AH268">
            <v>0.7066544524859637</v>
          </cell>
          <cell r="AI268">
            <v>6</v>
          </cell>
          <cell r="AM268" t="str">
            <v>6</v>
          </cell>
        </row>
        <row r="269">
          <cell r="B269">
            <v>708</v>
          </cell>
          <cell r="C269" t="str">
            <v>Grosmanová</v>
          </cell>
          <cell r="D269" t="str">
            <v>Markéta</v>
          </cell>
          <cell r="E269">
            <v>2002</v>
          </cell>
          <cell r="G269" t="str">
            <v>Rocky Monkeys, Sokol Brno I</v>
          </cell>
          <cell r="H269" t="str">
            <v>CZ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R269">
            <v>0</v>
          </cell>
          <cell r="S269">
            <v>100</v>
          </cell>
          <cell r="T269">
            <v>660</v>
          </cell>
          <cell r="U269">
            <v>100</v>
          </cell>
          <cell r="V269">
            <v>700</v>
          </cell>
          <cell r="W269">
            <v>82</v>
          </cell>
          <cell r="X269">
            <v>631.4</v>
          </cell>
          <cell r="Y269">
            <v>88</v>
          </cell>
          <cell r="Z269">
            <v>721.6</v>
          </cell>
          <cell r="AA269">
            <v>77</v>
          </cell>
          <cell r="AB269">
            <v>662.2</v>
          </cell>
          <cell r="AD269">
            <v>0</v>
          </cell>
          <cell r="AE269">
            <v>3375.2</v>
          </cell>
          <cell r="AF269">
            <v>3375.2</v>
          </cell>
          <cell r="AG269">
            <v>7</v>
          </cell>
          <cell r="AH269">
            <v>0.8921297688502818</v>
          </cell>
          <cell r="AI269">
            <v>7</v>
          </cell>
          <cell r="AM269" t="str">
            <v>7</v>
          </cell>
        </row>
        <row r="270">
          <cell r="B270">
            <v>702</v>
          </cell>
          <cell r="C270" t="str">
            <v>Borková</v>
          </cell>
          <cell r="D270" t="str">
            <v>Barbora</v>
          </cell>
          <cell r="E270">
            <v>2001</v>
          </cell>
          <cell r="G270" t="str">
            <v>Rocky Monkeys TJ Sokol Brno I</v>
          </cell>
          <cell r="H270" t="str">
            <v>CZ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R270">
            <v>0</v>
          </cell>
          <cell r="S270">
            <v>100</v>
          </cell>
          <cell r="T270">
            <v>660</v>
          </cell>
          <cell r="U270">
            <v>100</v>
          </cell>
          <cell r="V270">
            <v>700</v>
          </cell>
          <cell r="W270">
            <v>78</v>
          </cell>
          <cell r="X270">
            <v>600.6</v>
          </cell>
          <cell r="Y270">
            <v>88</v>
          </cell>
          <cell r="Z270">
            <v>721.6</v>
          </cell>
          <cell r="AA270">
            <v>68</v>
          </cell>
          <cell r="AB270">
            <v>584.8</v>
          </cell>
          <cell r="AD270">
            <v>0</v>
          </cell>
          <cell r="AE270">
            <v>3267</v>
          </cell>
          <cell r="AF270">
            <v>3267</v>
          </cell>
          <cell r="AG270">
            <v>8</v>
          </cell>
          <cell r="AH270">
            <v>0.6085458069574088</v>
          </cell>
          <cell r="AI270">
            <v>8</v>
          </cell>
          <cell r="AM270" t="str">
            <v>8</v>
          </cell>
        </row>
        <row r="271">
          <cell r="B271">
            <v>707</v>
          </cell>
          <cell r="C271" t="str">
            <v>Galeová</v>
          </cell>
          <cell r="D271" t="str">
            <v>Ema</v>
          </cell>
          <cell r="E271">
            <v>2002</v>
          </cell>
          <cell r="G271" t="str">
            <v>Rocky Monkeys, Sokol Brno I</v>
          </cell>
          <cell r="H271" t="str">
            <v>CZ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R271">
            <v>0</v>
          </cell>
          <cell r="S271">
            <v>100</v>
          </cell>
          <cell r="T271">
            <v>660</v>
          </cell>
          <cell r="U271">
            <v>100</v>
          </cell>
          <cell r="V271">
            <v>700</v>
          </cell>
          <cell r="W271">
            <v>92</v>
          </cell>
          <cell r="X271">
            <v>708.4</v>
          </cell>
          <cell r="Y271">
            <v>70</v>
          </cell>
          <cell r="Z271">
            <v>574</v>
          </cell>
          <cell r="AA271">
            <v>64</v>
          </cell>
          <cell r="AB271">
            <v>550.4</v>
          </cell>
          <cell r="AD271">
            <v>0</v>
          </cell>
          <cell r="AE271">
            <v>3192.8</v>
          </cell>
          <cell r="AF271">
            <v>3192.8</v>
          </cell>
          <cell r="AG271">
            <v>9</v>
          </cell>
          <cell r="AH271">
            <v>0.4777245386503637</v>
          </cell>
          <cell r="AI271">
            <v>9</v>
          </cell>
          <cell r="AM271" t="str">
            <v>9</v>
          </cell>
        </row>
        <row r="272">
          <cell r="B272">
            <v>714</v>
          </cell>
          <cell r="C272" t="str">
            <v>Musálková</v>
          </cell>
          <cell r="D272" t="str">
            <v>Veronika</v>
          </cell>
          <cell r="E272">
            <v>2002</v>
          </cell>
          <cell r="G272" t="str">
            <v>447.HO oddíl FM</v>
          </cell>
          <cell r="H272" t="str">
            <v>CZ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R272">
            <v>0</v>
          </cell>
          <cell r="S272">
            <v>99</v>
          </cell>
          <cell r="T272">
            <v>653.4</v>
          </cell>
          <cell r="U272">
            <v>100</v>
          </cell>
          <cell r="V272">
            <v>700</v>
          </cell>
          <cell r="W272">
            <v>78</v>
          </cell>
          <cell r="X272">
            <v>600.6</v>
          </cell>
          <cell r="Y272">
            <v>60</v>
          </cell>
          <cell r="Z272">
            <v>492</v>
          </cell>
          <cell r="AA272">
            <v>64</v>
          </cell>
          <cell r="AB272">
            <v>550.4</v>
          </cell>
          <cell r="AD272">
            <v>0</v>
          </cell>
          <cell r="AE272">
            <v>2996.4</v>
          </cell>
          <cell r="AF272">
            <v>2996.4</v>
          </cell>
          <cell r="AG272">
            <v>10</v>
          </cell>
          <cell r="AH272">
            <v>0.744891261914745</v>
          </cell>
          <cell r="AI272">
            <v>10</v>
          </cell>
          <cell r="AM272" t="str">
            <v>10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H294" t="str">
            <v>CZ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>
            <v>205</v>
          </cell>
          <cell r="C295" t="str">
            <v>Holík</v>
          </cell>
          <cell r="D295" t="str">
            <v>Rostislav</v>
          </cell>
          <cell r="E295">
            <v>2001</v>
          </cell>
          <cell r="G295" t="str">
            <v>HO Studénka</v>
          </cell>
          <cell r="H295" t="str">
            <v>CZ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S295">
            <v>100</v>
          </cell>
          <cell r="T295">
            <v>660</v>
          </cell>
          <cell r="U295">
            <v>100</v>
          </cell>
          <cell r="V295">
            <v>700</v>
          </cell>
          <cell r="W295">
            <v>100</v>
          </cell>
          <cell r="X295">
            <v>770</v>
          </cell>
          <cell r="Y295">
            <v>100</v>
          </cell>
          <cell r="Z295">
            <v>820</v>
          </cell>
          <cell r="AA295">
            <v>100</v>
          </cell>
          <cell r="AB295">
            <v>860</v>
          </cell>
          <cell r="AD295">
            <v>0</v>
          </cell>
          <cell r="AE295">
            <v>3810</v>
          </cell>
          <cell r="AF295">
            <v>3810</v>
          </cell>
          <cell r="AG295">
            <v>1</v>
          </cell>
          <cell r="AH295">
            <v>0.3687556511722505</v>
          </cell>
          <cell r="AI295">
            <v>1</v>
          </cell>
          <cell r="AM295" t="str">
            <v>1</v>
          </cell>
        </row>
        <row r="296">
          <cell r="B296">
            <v>218</v>
          </cell>
          <cell r="C296" t="str">
            <v>Potůček</v>
          </cell>
          <cell r="D296" t="str">
            <v>Štěpán</v>
          </cell>
          <cell r="E296">
            <v>2001</v>
          </cell>
          <cell r="G296" t="str">
            <v>Vertikon Zlín</v>
          </cell>
          <cell r="H296" t="str">
            <v>CZ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S296">
            <v>100</v>
          </cell>
          <cell r="T296">
            <v>660</v>
          </cell>
          <cell r="U296">
            <v>100</v>
          </cell>
          <cell r="V296">
            <v>700</v>
          </cell>
          <cell r="W296">
            <v>100</v>
          </cell>
          <cell r="X296">
            <v>770</v>
          </cell>
          <cell r="Y296">
            <v>100</v>
          </cell>
          <cell r="Z296">
            <v>820</v>
          </cell>
          <cell r="AA296">
            <v>89</v>
          </cell>
          <cell r="AB296">
            <v>765.4</v>
          </cell>
          <cell r="AD296">
            <v>0</v>
          </cell>
          <cell r="AE296">
            <v>3715.4</v>
          </cell>
          <cell r="AF296">
            <v>3715.4</v>
          </cell>
          <cell r="AG296">
            <v>2</v>
          </cell>
          <cell r="AH296">
            <v>0.1664536204189062</v>
          </cell>
          <cell r="AI296">
            <v>2</v>
          </cell>
          <cell r="AM296" t="str">
            <v>2</v>
          </cell>
        </row>
        <row r="297">
          <cell r="B297">
            <v>202</v>
          </cell>
          <cell r="C297" t="str">
            <v>Bečička </v>
          </cell>
          <cell r="D297" t="str">
            <v>Ondřej</v>
          </cell>
          <cell r="E297">
            <v>2002</v>
          </cell>
          <cell r="G297" t="str">
            <v>Rocky Monkeys, Sokol Brno I</v>
          </cell>
          <cell r="H297" t="str">
            <v>CZ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R297">
            <v>0</v>
          </cell>
          <cell r="S297">
            <v>100</v>
          </cell>
          <cell r="T297">
            <v>660</v>
          </cell>
          <cell r="U297">
            <v>100</v>
          </cell>
          <cell r="V297">
            <v>700</v>
          </cell>
          <cell r="W297">
            <v>92</v>
          </cell>
          <cell r="X297">
            <v>708.4</v>
          </cell>
          <cell r="Y297">
            <v>93</v>
          </cell>
          <cell r="Z297">
            <v>762.6</v>
          </cell>
          <cell r="AA297">
            <v>81</v>
          </cell>
          <cell r="AB297">
            <v>696.6</v>
          </cell>
          <cell r="AD297">
            <v>0</v>
          </cell>
          <cell r="AE297">
            <v>3527.6</v>
          </cell>
          <cell r="AF297">
            <v>3527.6</v>
          </cell>
          <cell r="AG297">
            <v>3</v>
          </cell>
          <cell r="AH297">
            <v>0.7287914140615612</v>
          </cell>
          <cell r="AI297">
            <v>3</v>
          </cell>
          <cell r="AM297" t="str">
            <v>3</v>
          </cell>
        </row>
        <row r="298">
          <cell r="B298" t="e">
            <v>#N/A</v>
          </cell>
          <cell r="AE298">
            <v>0</v>
          </cell>
          <cell r="AJ298" t="e">
            <v>#VALUE!</v>
          </cell>
          <cell r="AK298" t="e">
            <v>#VALUE!</v>
          </cell>
          <cell r="AL298" t="e">
            <v>#VALUE!</v>
          </cell>
          <cell r="AM298" t="e">
            <v>#VALUE!</v>
          </cell>
        </row>
        <row r="299">
          <cell r="B299" t="e">
            <v>#N/A</v>
          </cell>
          <cell r="AE299">
            <v>0</v>
          </cell>
          <cell r="AJ299" t="e">
            <v>#VALUE!</v>
          </cell>
          <cell r="AK299" t="e">
            <v>#VALUE!</v>
          </cell>
          <cell r="AL299" t="e">
            <v>#VALUE!</v>
          </cell>
          <cell r="AM299" t="e">
            <v>#VALUE!</v>
          </cell>
        </row>
        <row r="300">
          <cell r="B300" t="e">
            <v>#N/A</v>
          </cell>
          <cell r="AE300">
            <v>0</v>
          </cell>
          <cell r="AJ300" t="e">
            <v>#VALUE!</v>
          </cell>
          <cell r="AK300" t="e">
            <v>#VALUE!</v>
          </cell>
          <cell r="AL300" t="e">
            <v>#VALUE!</v>
          </cell>
          <cell r="AM300" t="e">
            <v>#VALUE!</v>
          </cell>
        </row>
        <row r="301">
          <cell r="B301" t="e">
            <v>#N/A</v>
          </cell>
          <cell r="AE301">
            <v>0</v>
          </cell>
          <cell r="AJ301" t="e">
            <v>#VALUE!</v>
          </cell>
          <cell r="AK301" t="e">
            <v>#VALUE!</v>
          </cell>
          <cell r="AL301" t="e">
            <v>#VALUE!</v>
          </cell>
          <cell r="AM301" t="e">
            <v>#VALUE!</v>
          </cell>
        </row>
        <row r="302">
          <cell r="B302" t="e">
            <v>#N/A</v>
          </cell>
          <cell r="AE302">
            <v>0</v>
          </cell>
          <cell r="AJ302" t="e">
            <v>#VALUE!</v>
          </cell>
          <cell r="AK302" t="e">
            <v>#VALUE!</v>
          </cell>
          <cell r="AL302" t="e">
            <v>#VALUE!</v>
          </cell>
          <cell r="AM302" t="e">
            <v>#VALUE!</v>
          </cell>
        </row>
        <row r="303">
          <cell r="B303" t="e">
            <v>#N/A</v>
          </cell>
          <cell r="AE303">
            <v>0</v>
          </cell>
          <cell r="AJ303" t="e">
            <v>#VALUE!</v>
          </cell>
          <cell r="AK303" t="e">
            <v>#VALUE!</v>
          </cell>
          <cell r="AL303" t="e">
            <v>#VALUE!</v>
          </cell>
          <cell r="AM303" t="e">
            <v>#VALUE!</v>
          </cell>
        </row>
        <row r="304">
          <cell r="B304" t="e">
            <v>#N/A</v>
          </cell>
          <cell r="AE304">
            <v>0</v>
          </cell>
          <cell r="AJ304" t="e">
            <v>#VALUE!</v>
          </cell>
          <cell r="AK304" t="e">
            <v>#VALUE!</v>
          </cell>
          <cell r="AL304" t="e">
            <v>#VALUE!</v>
          </cell>
          <cell r="AM304" t="e">
            <v>#VALUE!</v>
          </cell>
        </row>
        <row r="305">
          <cell r="B305" t="e">
            <v>#N/A</v>
          </cell>
          <cell r="AE305">
            <v>0</v>
          </cell>
          <cell r="AJ305" t="e">
            <v>#VALUE!</v>
          </cell>
          <cell r="AK305" t="e">
            <v>#VALUE!</v>
          </cell>
          <cell r="AL305" t="e">
            <v>#VALUE!</v>
          </cell>
          <cell r="AM305" t="e">
            <v>#VALUE!</v>
          </cell>
        </row>
        <row r="306">
          <cell r="B306" t="e">
            <v>#N/A</v>
          </cell>
          <cell r="AE306">
            <v>0</v>
          </cell>
          <cell r="AJ306" t="e">
            <v>#VALUE!</v>
          </cell>
          <cell r="AK306" t="e">
            <v>#VALUE!</v>
          </cell>
          <cell r="AL306" t="e">
            <v>#VALUE!</v>
          </cell>
          <cell r="AM306" t="e">
            <v>#VALUE!</v>
          </cell>
        </row>
        <row r="307">
          <cell r="B307" t="e">
            <v>#N/A</v>
          </cell>
          <cell r="AE307">
            <v>0</v>
          </cell>
          <cell r="AJ307" t="e">
            <v>#VALUE!</v>
          </cell>
          <cell r="AK307" t="e">
            <v>#VALUE!</v>
          </cell>
          <cell r="AL307" t="e">
            <v>#VALUE!</v>
          </cell>
          <cell r="AM307" t="e">
            <v>#VALUE!</v>
          </cell>
        </row>
        <row r="308">
          <cell r="B308" t="e">
            <v>#N/A</v>
          </cell>
          <cell r="AE308">
            <v>0</v>
          </cell>
          <cell r="AJ308" t="e">
            <v>#VALUE!</v>
          </cell>
          <cell r="AK308" t="e">
            <v>#VALUE!</v>
          </cell>
          <cell r="AL308" t="e">
            <v>#VALUE!</v>
          </cell>
          <cell r="AM308" t="e">
            <v>#VALUE!</v>
          </cell>
        </row>
        <row r="309">
          <cell r="B309" t="e">
            <v>#N/A</v>
          </cell>
          <cell r="AE309">
            <v>0</v>
          </cell>
          <cell r="AJ309" t="e">
            <v>#VALUE!</v>
          </cell>
          <cell r="AK309" t="e">
            <v>#VALUE!</v>
          </cell>
          <cell r="AL309" t="e">
            <v>#VALUE!</v>
          </cell>
          <cell r="AM309" t="e">
            <v>#VALUE!</v>
          </cell>
        </row>
        <row r="310">
          <cell r="B310" t="e">
            <v>#N/A</v>
          </cell>
          <cell r="AE310">
            <v>0</v>
          </cell>
          <cell r="AJ310" t="e">
            <v>#VALUE!</v>
          </cell>
          <cell r="AK310" t="e">
            <v>#VALUE!</v>
          </cell>
          <cell r="AL310" t="e">
            <v>#VALUE!</v>
          </cell>
          <cell r="AM310" t="e">
            <v>#VALUE!</v>
          </cell>
        </row>
        <row r="311">
          <cell r="B311" t="e">
            <v>#N/A</v>
          </cell>
          <cell r="AE311">
            <v>0</v>
          </cell>
          <cell r="AJ311" t="e">
            <v>#VALUE!</v>
          </cell>
          <cell r="AK311" t="e">
            <v>#VALUE!</v>
          </cell>
          <cell r="AL311" t="e">
            <v>#VALUE!</v>
          </cell>
          <cell r="AM311" t="e">
            <v>#VALUE!</v>
          </cell>
        </row>
        <row r="312">
          <cell r="B312" t="e">
            <v>#N/A</v>
          </cell>
          <cell r="AE312">
            <v>0</v>
          </cell>
          <cell r="AJ312" t="e">
            <v>#VALUE!</v>
          </cell>
          <cell r="AK312" t="e">
            <v>#VALUE!</v>
          </cell>
          <cell r="AL312" t="e">
            <v>#VALUE!</v>
          </cell>
          <cell r="AM312" t="e">
            <v>#VALUE!</v>
          </cell>
        </row>
        <row r="313">
          <cell r="B313" t="e">
            <v>#N/A</v>
          </cell>
          <cell r="AE313">
            <v>0</v>
          </cell>
          <cell r="AJ313" t="e">
            <v>#VALUE!</v>
          </cell>
          <cell r="AK313" t="e">
            <v>#VALUE!</v>
          </cell>
          <cell r="AL313" t="e">
            <v>#VALUE!</v>
          </cell>
          <cell r="AM313" t="e">
            <v>#VALUE!</v>
          </cell>
        </row>
        <row r="314">
          <cell r="B314" t="e">
            <v>#N/A</v>
          </cell>
          <cell r="AE314">
            <v>0</v>
          </cell>
          <cell r="AJ314" t="e">
            <v>#VALUE!</v>
          </cell>
          <cell r="AK314" t="e">
            <v>#VALUE!</v>
          </cell>
          <cell r="AL314" t="e">
            <v>#VALUE!</v>
          </cell>
          <cell r="AM314" t="e">
            <v>#VALUE!</v>
          </cell>
        </row>
        <row r="315">
          <cell r="B315" t="e">
            <v>#N/A</v>
          </cell>
          <cell r="AE315">
            <v>0</v>
          </cell>
          <cell r="AJ315" t="e">
            <v>#VALUE!</v>
          </cell>
          <cell r="AK315" t="e">
            <v>#VALUE!</v>
          </cell>
          <cell r="AL315" t="e">
            <v>#VALUE!</v>
          </cell>
          <cell r="AM315" t="e">
            <v>#VALUE!</v>
          </cell>
        </row>
        <row r="316">
          <cell r="B316" t="e">
            <v>#N/A</v>
          </cell>
          <cell r="AE316">
            <v>0</v>
          </cell>
          <cell r="AJ316" t="e">
            <v>#VALUE!</v>
          </cell>
          <cell r="AK316" t="e">
            <v>#VALUE!</v>
          </cell>
          <cell r="AL316" t="e">
            <v>#VALUE!</v>
          </cell>
          <cell r="AM316" t="e">
            <v>#VALUE!</v>
          </cell>
        </row>
        <row r="317">
          <cell r="B317" t="e">
            <v>#N/A</v>
          </cell>
          <cell r="AE317">
            <v>0</v>
          </cell>
          <cell r="AJ317" t="e">
            <v>#VALUE!</v>
          </cell>
          <cell r="AK317" t="e">
            <v>#VALUE!</v>
          </cell>
          <cell r="AL317" t="e">
            <v>#VALUE!</v>
          </cell>
          <cell r="AM317" t="e">
            <v>#VALUE!</v>
          </cell>
        </row>
        <row r="318">
          <cell r="B318" t="e">
            <v>#N/A</v>
          </cell>
          <cell r="AE318">
            <v>0</v>
          </cell>
          <cell r="AJ318" t="e">
            <v>#VALUE!</v>
          </cell>
          <cell r="AK318" t="e">
            <v>#VALUE!</v>
          </cell>
          <cell r="AL318" t="e">
            <v>#VALUE!</v>
          </cell>
          <cell r="AM318" t="e">
            <v>#VALUE!</v>
          </cell>
        </row>
        <row r="319">
          <cell r="B319" t="e">
            <v>#N/A</v>
          </cell>
          <cell r="AE319">
            <v>0</v>
          </cell>
          <cell r="AJ319" t="e">
            <v>#VALUE!</v>
          </cell>
          <cell r="AK319" t="e">
            <v>#VALUE!</v>
          </cell>
          <cell r="AL319" t="e">
            <v>#VALUE!</v>
          </cell>
          <cell r="AM319" t="e">
            <v>#VALUE!</v>
          </cell>
        </row>
        <row r="320">
          <cell r="B320" t="e">
            <v>#N/A</v>
          </cell>
          <cell r="AE320">
            <v>0</v>
          </cell>
          <cell r="AJ320" t="e">
            <v>#VALUE!</v>
          </cell>
          <cell r="AK320" t="e">
            <v>#VALUE!</v>
          </cell>
          <cell r="AL320" t="e">
            <v>#VALUE!</v>
          </cell>
          <cell r="AM320" t="e">
            <v>#VALUE!</v>
          </cell>
        </row>
        <row r="321">
          <cell r="B321" t="e">
            <v>#N/A</v>
          </cell>
          <cell r="AE321">
            <v>0</v>
          </cell>
          <cell r="AJ321" t="e">
            <v>#VALUE!</v>
          </cell>
          <cell r="AK321" t="e">
            <v>#VALUE!</v>
          </cell>
          <cell r="AL321" t="e">
            <v>#VALUE!</v>
          </cell>
          <cell r="AM321" t="e">
            <v>#VALUE!</v>
          </cell>
        </row>
        <row r="322">
          <cell r="B322" t="e">
            <v>#N/A</v>
          </cell>
          <cell r="AE322">
            <v>0</v>
          </cell>
          <cell r="AJ322" t="e">
            <v>#VALUE!</v>
          </cell>
          <cell r="AK322" t="e">
            <v>#VALUE!</v>
          </cell>
          <cell r="AL322" t="e">
            <v>#VALUE!</v>
          </cell>
          <cell r="AM322" t="e">
            <v>#VALUE!</v>
          </cell>
        </row>
        <row r="323">
          <cell r="B323" t="e">
            <v>#N/A</v>
          </cell>
          <cell r="AE323">
            <v>0</v>
          </cell>
          <cell r="AJ323" t="e">
            <v>#VALUE!</v>
          </cell>
          <cell r="AK323" t="e">
            <v>#VALUE!</v>
          </cell>
          <cell r="AL323" t="e">
            <v>#VALUE!</v>
          </cell>
          <cell r="AM323" t="e">
            <v>#VALUE!</v>
          </cell>
        </row>
        <row r="324">
          <cell r="B324" t="e">
            <v>#N/A</v>
          </cell>
          <cell r="AE324">
            <v>0</v>
          </cell>
          <cell r="AJ324" t="e">
            <v>#VALUE!</v>
          </cell>
          <cell r="AK324" t="e">
            <v>#VALUE!</v>
          </cell>
          <cell r="AL324" t="e">
            <v>#VALUE!</v>
          </cell>
          <cell r="AM324" t="e">
            <v>#VALUE!</v>
          </cell>
        </row>
      </sheetData>
      <sheetData sheetId="3">
        <row r="1">
          <cell r="D1" t="str">
            <v>Vsetín  </v>
          </cell>
        </row>
        <row r="7">
          <cell r="B7">
            <v>502</v>
          </cell>
          <cell r="C7" t="str">
            <v>Bučková</v>
          </cell>
          <cell r="D7" t="str">
            <v>Tereza</v>
          </cell>
          <cell r="E7">
            <v>2009</v>
          </cell>
          <cell r="G7" t="str">
            <v>Flash Wall Olomouc</v>
          </cell>
          <cell r="H7" t="str">
            <v>CZ</v>
          </cell>
          <cell r="I7">
            <v>100</v>
          </cell>
          <cell r="J7">
            <v>470</v>
          </cell>
          <cell r="K7">
            <v>100</v>
          </cell>
          <cell r="L7">
            <v>500</v>
          </cell>
          <cell r="M7">
            <v>97</v>
          </cell>
          <cell r="N7">
            <v>523.8</v>
          </cell>
          <cell r="O7">
            <v>88</v>
          </cell>
          <cell r="P7">
            <v>528</v>
          </cell>
          <cell r="R7">
            <v>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0</v>
          </cell>
          <cell r="AD7">
            <v>0</v>
          </cell>
          <cell r="AE7">
            <v>2021.8</v>
          </cell>
          <cell r="AF7">
            <v>2021.8</v>
          </cell>
          <cell r="AG7">
            <v>1</v>
          </cell>
          <cell r="AH7">
            <v>0.8119085123762488</v>
          </cell>
          <cell r="AI7">
            <v>1</v>
          </cell>
          <cell r="AM7" t="str">
            <v>1</v>
          </cell>
        </row>
        <row r="8">
          <cell r="B8">
            <v>520</v>
          </cell>
          <cell r="C8" t="str">
            <v>Hanychová</v>
          </cell>
          <cell r="D8" t="str">
            <v>Ema</v>
          </cell>
          <cell r="E8">
            <v>2009</v>
          </cell>
          <cell r="G8" t="str">
            <v>Lezčata Kuřim</v>
          </cell>
          <cell r="H8" t="str">
            <v>CZ</v>
          </cell>
          <cell r="I8">
            <v>100</v>
          </cell>
          <cell r="J8">
            <v>470</v>
          </cell>
          <cell r="K8">
            <v>92</v>
          </cell>
          <cell r="L8">
            <v>460</v>
          </cell>
          <cell r="M8">
            <v>96</v>
          </cell>
          <cell r="N8">
            <v>518.4</v>
          </cell>
          <cell r="O8">
            <v>86</v>
          </cell>
          <cell r="P8">
            <v>516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0</v>
          </cell>
          <cell r="AD8">
            <v>0</v>
          </cell>
          <cell r="AE8">
            <v>1964.4</v>
          </cell>
          <cell r="AF8">
            <v>1964.4</v>
          </cell>
          <cell r="AG8">
            <v>2</v>
          </cell>
          <cell r="AH8">
            <v>0.5021356546785682</v>
          </cell>
          <cell r="AI8">
            <v>2</v>
          </cell>
          <cell r="AM8" t="str">
            <v>2</v>
          </cell>
        </row>
        <row r="9">
          <cell r="B9">
            <v>506</v>
          </cell>
          <cell r="C9" t="str">
            <v>Hamplová</v>
          </cell>
          <cell r="D9" t="str">
            <v>Lenka</v>
          </cell>
          <cell r="E9">
            <v>2009</v>
          </cell>
          <cell r="G9" t="str">
            <v>Rocky Monkeys, Sokol Brno I</v>
          </cell>
          <cell r="H9" t="str">
            <v>CZ</v>
          </cell>
          <cell r="I9">
            <v>100</v>
          </cell>
          <cell r="J9">
            <v>470</v>
          </cell>
          <cell r="K9">
            <v>100</v>
          </cell>
          <cell r="L9">
            <v>500</v>
          </cell>
          <cell r="M9">
            <v>84</v>
          </cell>
          <cell r="N9">
            <v>453.6</v>
          </cell>
          <cell r="O9">
            <v>86</v>
          </cell>
          <cell r="P9">
            <v>516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E9">
            <v>1939.6</v>
          </cell>
          <cell r="AF9">
            <v>1939.6</v>
          </cell>
          <cell r="AG9">
            <v>3</v>
          </cell>
          <cell r="AH9">
            <v>0.9978126164060086</v>
          </cell>
          <cell r="AI9">
            <v>3</v>
          </cell>
          <cell r="AM9" t="str">
            <v>3</v>
          </cell>
        </row>
        <row r="10">
          <cell r="B10">
            <v>507</v>
          </cell>
          <cell r="C10" t="str">
            <v>Havlíčková </v>
          </cell>
          <cell r="D10" t="str">
            <v>Charlotte</v>
          </cell>
          <cell r="E10">
            <v>2009</v>
          </cell>
          <cell r="G10" t="str">
            <v>SPL Pustiměř</v>
          </cell>
          <cell r="H10" t="str">
            <v>CZ</v>
          </cell>
          <cell r="I10">
            <v>100</v>
          </cell>
          <cell r="J10">
            <v>470</v>
          </cell>
          <cell r="K10">
            <v>89</v>
          </cell>
          <cell r="L10">
            <v>445</v>
          </cell>
          <cell r="M10">
            <v>94</v>
          </cell>
          <cell r="N10">
            <v>507.6</v>
          </cell>
          <cell r="O10">
            <v>86</v>
          </cell>
          <cell r="P10">
            <v>516</v>
          </cell>
          <cell r="R10">
            <v>0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E10">
            <v>1938.6</v>
          </cell>
          <cell r="AF10">
            <v>1938.6</v>
          </cell>
          <cell r="AG10">
            <v>4</v>
          </cell>
          <cell r="AH10">
            <v>0.5137524425517768</v>
          </cell>
          <cell r="AI10">
            <v>4</v>
          </cell>
          <cell r="AM10" t="str">
            <v>4</v>
          </cell>
        </row>
        <row r="11">
          <cell r="B11">
            <v>518</v>
          </cell>
          <cell r="C11" t="str">
            <v>Šimová</v>
          </cell>
          <cell r="D11" t="str">
            <v>Jarmila</v>
          </cell>
          <cell r="E11">
            <v>2009</v>
          </cell>
          <cell r="G11" t="str">
            <v>Vertikon Zlín</v>
          </cell>
          <cell r="H11" t="str">
            <v>CZ</v>
          </cell>
          <cell r="I11">
            <v>100</v>
          </cell>
          <cell r="J11">
            <v>470</v>
          </cell>
          <cell r="K11">
            <v>90</v>
          </cell>
          <cell r="L11">
            <v>450</v>
          </cell>
          <cell r="M11">
            <v>84</v>
          </cell>
          <cell r="N11">
            <v>453.6</v>
          </cell>
          <cell r="O11">
            <v>82</v>
          </cell>
          <cell r="P11">
            <v>492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E11">
            <v>1865.6</v>
          </cell>
          <cell r="AF11">
            <v>1865.6</v>
          </cell>
          <cell r="AG11">
            <v>5</v>
          </cell>
          <cell r="AH11">
            <v>0.662462115753442</v>
          </cell>
          <cell r="AI11">
            <v>5</v>
          </cell>
          <cell r="AM11" t="str">
            <v>5</v>
          </cell>
        </row>
        <row r="12">
          <cell r="B12">
            <v>509</v>
          </cell>
          <cell r="C12" t="str">
            <v>Chmielová</v>
          </cell>
          <cell r="D12" t="str">
            <v>Tereza</v>
          </cell>
          <cell r="E12">
            <v>2010</v>
          </cell>
          <cell r="G12" t="str">
            <v>Třinec</v>
          </cell>
          <cell r="H12" t="str">
            <v>CZ</v>
          </cell>
          <cell r="I12">
            <v>100</v>
          </cell>
          <cell r="J12">
            <v>470</v>
          </cell>
          <cell r="K12">
            <v>89</v>
          </cell>
          <cell r="L12">
            <v>445</v>
          </cell>
          <cell r="M12">
            <v>79</v>
          </cell>
          <cell r="N12">
            <v>426.6</v>
          </cell>
          <cell r="O12">
            <v>80</v>
          </cell>
          <cell r="P12">
            <v>480</v>
          </cell>
          <cell r="R12">
            <v>0</v>
          </cell>
          <cell r="T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E12">
            <v>1821.6</v>
          </cell>
          <cell r="AF12">
            <v>1821.6</v>
          </cell>
          <cell r="AG12">
            <v>6</v>
          </cell>
          <cell r="AH12">
            <v>0.18968538637273014</v>
          </cell>
          <cell r="AI12">
            <v>6</v>
          </cell>
          <cell r="AM12" t="str">
            <v>6</v>
          </cell>
        </row>
        <row r="13">
          <cell r="B13">
            <v>505</v>
          </cell>
          <cell r="C13" t="str">
            <v>Deuserová</v>
          </cell>
          <cell r="D13" t="str">
            <v>Lota</v>
          </cell>
          <cell r="E13">
            <v>2009</v>
          </cell>
          <cell r="G13" t="str">
            <v>HO Rebel Pustimer, lezeckytrenink.cz</v>
          </cell>
          <cell r="H13" t="str">
            <v>CZ</v>
          </cell>
          <cell r="I13">
            <v>96</v>
          </cell>
          <cell r="J13">
            <v>451.2</v>
          </cell>
          <cell r="K13">
            <v>89</v>
          </cell>
          <cell r="L13">
            <v>445</v>
          </cell>
          <cell r="M13">
            <v>78</v>
          </cell>
          <cell r="N13">
            <v>421.2</v>
          </cell>
          <cell r="O13">
            <v>82</v>
          </cell>
          <cell r="P13">
            <v>492</v>
          </cell>
          <cell r="R13">
            <v>0</v>
          </cell>
          <cell r="T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E13">
            <v>1809.4</v>
          </cell>
          <cell r="AF13">
            <v>1809.4</v>
          </cell>
          <cell r="AG13">
            <v>7</v>
          </cell>
          <cell r="AH13">
            <v>0.5695718857459724</v>
          </cell>
          <cell r="AI13">
            <v>7</v>
          </cell>
          <cell r="AM13" t="str">
            <v>7</v>
          </cell>
        </row>
        <row r="14">
          <cell r="B14">
            <v>508</v>
          </cell>
          <cell r="C14" t="str">
            <v>Hozíková</v>
          </cell>
          <cell r="D14" t="str">
            <v>Eliška</v>
          </cell>
          <cell r="E14">
            <v>2010</v>
          </cell>
          <cell r="G14" t="str">
            <v>Vertikon Zlín</v>
          </cell>
          <cell r="H14" t="str">
            <v>CZ</v>
          </cell>
          <cell r="I14">
            <v>100</v>
          </cell>
          <cell r="J14">
            <v>470</v>
          </cell>
          <cell r="K14">
            <v>84</v>
          </cell>
          <cell r="L14">
            <v>420</v>
          </cell>
          <cell r="M14">
            <v>79</v>
          </cell>
          <cell r="N14">
            <v>426.6</v>
          </cell>
          <cell r="O14">
            <v>79</v>
          </cell>
          <cell r="P14">
            <v>474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E14">
            <v>1790.6</v>
          </cell>
          <cell r="AF14">
            <v>1790.6</v>
          </cell>
          <cell r="AG14">
            <v>8</v>
          </cell>
          <cell r="AH14">
            <v>0.7591232259292156</v>
          </cell>
          <cell r="AI14">
            <v>8</v>
          </cell>
          <cell r="AM14" t="str">
            <v>8</v>
          </cell>
        </row>
        <row r="15">
          <cell r="B15">
            <v>514</v>
          </cell>
          <cell r="C15" t="str">
            <v>Nováková</v>
          </cell>
          <cell r="D15" t="str">
            <v>Ludmila</v>
          </cell>
          <cell r="E15">
            <v>2009</v>
          </cell>
          <cell r="G15" t="str">
            <v>ZŠ Vsetín-Luh</v>
          </cell>
          <cell r="H15" t="str">
            <v>CZ</v>
          </cell>
          <cell r="I15">
            <v>92</v>
          </cell>
          <cell r="J15">
            <v>432.4</v>
          </cell>
          <cell r="K15">
            <v>84</v>
          </cell>
          <cell r="L15">
            <v>420</v>
          </cell>
          <cell r="M15">
            <v>74</v>
          </cell>
          <cell r="N15">
            <v>399.6</v>
          </cell>
          <cell r="O15">
            <v>82</v>
          </cell>
          <cell r="P15">
            <v>492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E15">
            <v>1744</v>
          </cell>
          <cell r="AF15">
            <v>1744</v>
          </cell>
          <cell r="AG15">
            <v>9</v>
          </cell>
          <cell r="AH15">
            <v>0.97083456418477</v>
          </cell>
          <cell r="AI15">
            <v>9</v>
          </cell>
          <cell r="AM15" t="str">
            <v>9</v>
          </cell>
        </row>
        <row r="16">
          <cell r="B16">
            <v>517</v>
          </cell>
          <cell r="C16" t="str">
            <v>Rutarová</v>
          </cell>
          <cell r="D16" t="str">
            <v>Lada</v>
          </cell>
          <cell r="E16">
            <v>2010</v>
          </cell>
          <cell r="G16" t="str">
            <v>HK Orlová</v>
          </cell>
          <cell r="H16" t="str">
            <v>CZ</v>
          </cell>
          <cell r="I16">
            <v>82</v>
          </cell>
          <cell r="J16">
            <v>385.4</v>
          </cell>
          <cell r="K16">
            <v>89</v>
          </cell>
          <cell r="L16">
            <v>445</v>
          </cell>
          <cell r="M16">
            <v>74</v>
          </cell>
          <cell r="N16">
            <v>399.6</v>
          </cell>
          <cell r="O16">
            <v>79</v>
          </cell>
          <cell r="P16">
            <v>474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E16">
            <v>1704</v>
          </cell>
          <cell r="AF16">
            <v>1704</v>
          </cell>
          <cell r="AG16">
            <v>10</v>
          </cell>
          <cell r="AH16">
            <v>0.3535843046847731</v>
          </cell>
          <cell r="AI16">
            <v>10</v>
          </cell>
          <cell r="AM16" t="str">
            <v>10</v>
          </cell>
        </row>
        <row r="17">
          <cell r="B17" t="e">
            <v>#N/A</v>
          </cell>
          <cell r="AE17">
            <v>0</v>
          </cell>
        </row>
        <row r="18">
          <cell r="B18" t="e">
            <v>#N/A</v>
          </cell>
          <cell r="AE18">
            <v>0</v>
          </cell>
        </row>
        <row r="19">
          <cell r="B19" t="e">
            <v>#N/A</v>
          </cell>
          <cell r="AE19">
            <v>0</v>
          </cell>
        </row>
        <row r="20">
          <cell r="B20" t="e">
            <v>#N/A</v>
          </cell>
          <cell r="AE20">
            <v>0</v>
          </cell>
        </row>
        <row r="21">
          <cell r="B21" t="e">
            <v>#N/A</v>
          </cell>
          <cell r="AE21">
            <v>0</v>
          </cell>
        </row>
        <row r="22">
          <cell r="B22" t="e">
            <v>#N/A</v>
          </cell>
          <cell r="AE22">
            <v>0</v>
          </cell>
        </row>
        <row r="23">
          <cell r="B23" t="e">
            <v>#N/A</v>
          </cell>
          <cell r="AE23">
            <v>0</v>
          </cell>
        </row>
        <row r="24">
          <cell r="B24" t="e">
            <v>#N/A</v>
          </cell>
          <cell r="AE24">
            <v>0</v>
          </cell>
        </row>
        <row r="25">
          <cell r="B25" t="e">
            <v>#N/A</v>
          </cell>
          <cell r="AE25">
            <v>0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>
            <v>15</v>
          </cell>
          <cell r="C39" t="str">
            <v>Smítal</v>
          </cell>
          <cell r="D39" t="str">
            <v>Šimon</v>
          </cell>
          <cell r="E39">
            <v>2009</v>
          </cell>
          <cell r="G39" t="str">
            <v>Flash Wall Olomouc</v>
          </cell>
          <cell r="H39" t="str">
            <v>CZ</v>
          </cell>
          <cell r="I39">
            <v>100</v>
          </cell>
          <cell r="J39">
            <v>470</v>
          </cell>
          <cell r="K39">
            <v>100</v>
          </cell>
          <cell r="L39">
            <v>500</v>
          </cell>
          <cell r="M39">
            <v>100</v>
          </cell>
          <cell r="N39">
            <v>540</v>
          </cell>
          <cell r="O39">
            <v>100</v>
          </cell>
          <cell r="P39">
            <v>600</v>
          </cell>
          <cell r="Q39">
            <v>88</v>
          </cell>
          <cell r="R39">
            <v>563.2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E39">
            <v>2110</v>
          </cell>
          <cell r="AF39">
            <v>2673.2</v>
          </cell>
          <cell r="AG39">
            <v>1</v>
          </cell>
          <cell r="AH39">
            <v>0.5886349428910762</v>
          </cell>
          <cell r="AI39">
            <v>1</v>
          </cell>
          <cell r="AM39" t="str">
            <v>1</v>
          </cell>
        </row>
        <row r="40">
          <cell r="B40">
            <v>12</v>
          </cell>
          <cell r="C40" t="str">
            <v>Školař</v>
          </cell>
          <cell r="D40" t="str">
            <v>Dan</v>
          </cell>
          <cell r="E40">
            <v>2010</v>
          </cell>
          <cell r="G40" t="str">
            <v>Rocky Monkeys, Sokol Brno I</v>
          </cell>
          <cell r="H40" t="str">
            <v>CZ</v>
          </cell>
          <cell r="I40">
            <v>100</v>
          </cell>
          <cell r="J40">
            <v>470</v>
          </cell>
          <cell r="K40">
            <v>100</v>
          </cell>
          <cell r="L40">
            <v>500</v>
          </cell>
          <cell r="M40">
            <v>100</v>
          </cell>
          <cell r="N40">
            <v>540</v>
          </cell>
          <cell r="O40">
            <v>100</v>
          </cell>
          <cell r="P40">
            <v>600</v>
          </cell>
          <cell r="Q40">
            <v>86</v>
          </cell>
          <cell r="R40">
            <v>550.4</v>
          </cell>
          <cell r="T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E40">
            <v>2110</v>
          </cell>
          <cell r="AF40">
            <v>2660.4</v>
          </cell>
          <cell r="AG40">
            <v>2</v>
          </cell>
          <cell r="AH40">
            <v>0.7577816001139581</v>
          </cell>
          <cell r="AI40">
            <v>2</v>
          </cell>
          <cell r="AM40" t="str">
            <v>2</v>
          </cell>
        </row>
        <row r="41">
          <cell r="B41">
            <v>1</v>
          </cell>
          <cell r="C41" t="str">
            <v>Bartoš</v>
          </cell>
          <cell r="D41" t="str">
            <v>Mateo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100</v>
          </cell>
          <cell r="J41">
            <v>470</v>
          </cell>
          <cell r="K41">
            <v>100</v>
          </cell>
          <cell r="L41">
            <v>500</v>
          </cell>
          <cell r="M41">
            <v>100</v>
          </cell>
          <cell r="N41">
            <v>540</v>
          </cell>
          <cell r="O41">
            <v>93</v>
          </cell>
          <cell r="P41">
            <v>558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E41">
            <v>2068</v>
          </cell>
          <cell r="AF41">
            <v>2068</v>
          </cell>
          <cell r="AG41">
            <v>3</v>
          </cell>
          <cell r="AH41">
            <v>0.7119278186000884</v>
          </cell>
          <cell r="AI41">
            <v>3</v>
          </cell>
          <cell r="AM41" t="str">
            <v>3</v>
          </cell>
        </row>
        <row r="42">
          <cell r="B42">
            <v>6</v>
          </cell>
          <cell r="C42" t="str">
            <v>Čermák</v>
          </cell>
          <cell r="D42" t="str">
            <v>Timotej</v>
          </cell>
          <cell r="E42">
            <v>2009</v>
          </cell>
          <cell r="G42" t="str">
            <v>Rocky Monkeys, Sokol Brno I</v>
          </cell>
          <cell r="H42" t="str">
            <v>CZ</v>
          </cell>
          <cell r="I42">
            <v>100</v>
          </cell>
          <cell r="J42">
            <v>470</v>
          </cell>
          <cell r="K42">
            <v>100</v>
          </cell>
          <cell r="L42">
            <v>500</v>
          </cell>
          <cell r="M42">
            <v>100</v>
          </cell>
          <cell r="N42">
            <v>540</v>
          </cell>
          <cell r="O42">
            <v>90</v>
          </cell>
          <cell r="P42">
            <v>540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E42">
            <v>2050</v>
          </cell>
          <cell r="AF42">
            <v>2050</v>
          </cell>
          <cell r="AG42">
            <v>4</v>
          </cell>
          <cell r="AH42">
            <v>0.46074617677368224</v>
          </cell>
          <cell r="AI42">
            <v>4</v>
          </cell>
          <cell r="AM42" t="str">
            <v>4</v>
          </cell>
        </row>
        <row r="43">
          <cell r="B43">
            <v>13</v>
          </cell>
          <cell r="C43" t="str">
            <v>Kessler</v>
          </cell>
          <cell r="D43" t="str">
            <v>Albert</v>
          </cell>
          <cell r="E43">
            <v>2010</v>
          </cell>
          <cell r="G43" t="str">
            <v>stenaspk.cz</v>
          </cell>
          <cell r="H43" t="str">
            <v>CZ</v>
          </cell>
          <cell r="I43">
            <v>100</v>
          </cell>
          <cell r="J43">
            <v>470</v>
          </cell>
          <cell r="K43">
            <v>88</v>
          </cell>
          <cell r="L43">
            <v>440</v>
          </cell>
          <cell r="M43">
            <v>98</v>
          </cell>
          <cell r="N43">
            <v>529.2</v>
          </cell>
          <cell r="O43">
            <v>88</v>
          </cell>
          <cell r="P43">
            <v>528</v>
          </cell>
          <cell r="R43">
            <v>0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E43">
            <v>1967.2</v>
          </cell>
          <cell r="AF43">
            <v>1967.2</v>
          </cell>
          <cell r="AG43">
            <v>5</v>
          </cell>
          <cell r="AH43">
            <v>0.9135563659947366</v>
          </cell>
          <cell r="AI43">
            <v>5</v>
          </cell>
          <cell r="AM43" t="str">
            <v>5</v>
          </cell>
        </row>
        <row r="44">
          <cell r="B44">
            <v>7</v>
          </cell>
          <cell r="C44" t="str">
            <v>Klus</v>
          </cell>
          <cell r="D44" t="str">
            <v>Marián</v>
          </cell>
          <cell r="E44">
            <v>2009</v>
          </cell>
          <cell r="G44" t="str">
            <v>HO Třinec</v>
          </cell>
          <cell r="H44" t="str">
            <v>CZ</v>
          </cell>
          <cell r="I44">
            <v>100</v>
          </cell>
          <cell r="J44">
            <v>470</v>
          </cell>
          <cell r="K44">
            <v>89</v>
          </cell>
          <cell r="L44">
            <v>445</v>
          </cell>
          <cell r="M44">
            <v>100</v>
          </cell>
          <cell r="N44">
            <v>540</v>
          </cell>
          <cell r="O44">
            <v>85</v>
          </cell>
          <cell r="P44">
            <v>510</v>
          </cell>
          <cell r="R44">
            <v>0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E44">
            <v>1965</v>
          </cell>
          <cell r="AF44">
            <v>1965</v>
          </cell>
          <cell r="AG44">
            <v>6</v>
          </cell>
          <cell r="AH44">
            <v>0.6680907313711941</v>
          </cell>
          <cell r="AI44">
            <v>6</v>
          </cell>
          <cell r="AM44" t="str">
            <v>6</v>
          </cell>
        </row>
        <row r="45">
          <cell r="B45">
            <v>10</v>
          </cell>
          <cell r="C45" t="str">
            <v>Svrček</v>
          </cell>
          <cell r="D45" t="str">
            <v>Jan</v>
          </cell>
          <cell r="E45">
            <v>2009</v>
          </cell>
          <cell r="G45" t="str">
            <v>HK Orlová</v>
          </cell>
          <cell r="H45" t="str">
            <v>CZ</v>
          </cell>
          <cell r="I45">
            <v>100</v>
          </cell>
          <cell r="J45">
            <v>470</v>
          </cell>
          <cell r="K45">
            <v>88</v>
          </cell>
          <cell r="L45">
            <v>440</v>
          </cell>
          <cell r="M45">
            <v>96</v>
          </cell>
          <cell r="N45">
            <v>518.4</v>
          </cell>
          <cell r="O45">
            <v>84</v>
          </cell>
          <cell r="P45">
            <v>504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1932.4</v>
          </cell>
          <cell r="AF45">
            <v>1932.4</v>
          </cell>
          <cell r="AG45">
            <v>7</v>
          </cell>
          <cell r="AH45">
            <v>0.7926032447721809</v>
          </cell>
          <cell r="AI45">
            <v>7</v>
          </cell>
          <cell r="AM45" t="str">
            <v>7</v>
          </cell>
        </row>
        <row r="46">
          <cell r="B46">
            <v>18</v>
          </cell>
          <cell r="C46" t="str">
            <v>Procházka</v>
          </cell>
          <cell r="D46" t="str">
            <v>Pavel</v>
          </cell>
          <cell r="E46">
            <v>2011</v>
          </cell>
          <cell r="G46" t="str">
            <v>Lezčata Kuřim</v>
          </cell>
          <cell r="H46" t="str">
            <v>CZ</v>
          </cell>
          <cell r="I46">
            <v>100</v>
          </cell>
          <cell r="J46">
            <v>470</v>
          </cell>
          <cell r="K46">
            <v>88</v>
          </cell>
          <cell r="L46">
            <v>440</v>
          </cell>
          <cell r="M46">
            <v>84</v>
          </cell>
          <cell r="N46">
            <v>453.6</v>
          </cell>
          <cell r="O46">
            <v>83</v>
          </cell>
          <cell r="P46">
            <v>498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E46">
            <v>1861.6</v>
          </cell>
          <cell r="AF46">
            <v>1861.6</v>
          </cell>
          <cell r="AG46">
            <v>8</v>
          </cell>
          <cell r="AH46">
            <v>0.42327883606776595</v>
          </cell>
          <cell r="AI46">
            <v>8</v>
          </cell>
          <cell r="AM46" t="str">
            <v>8</v>
          </cell>
        </row>
        <row r="47">
          <cell r="B47">
            <v>16</v>
          </cell>
          <cell r="C47" t="str">
            <v>Kuhn</v>
          </cell>
          <cell r="D47" t="str">
            <v>Přemysl</v>
          </cell>
          <cell r="E47">
            <v>2009</v>
          </cell>
          <cell r="G47" t="str">
            <v>"Korcle"-TendonBlok Ostrava</v>
          </cell>
          <cell r="H47" t="str">
            <v>CZ</v>
          </cell>
          <cell r="I47">
            <v>80</v>
          </cell>
          <cell r="J47">
            <v>376</v>
          </cell>
          <cell r="K47">
            <v>82</v>
          </cell>
          <cell r="L47">
            <v>410</v>
          </cell>
          <cell r="M47">
            <v>74</v>
          </cell>
          <cell r="N47">
            <v>399.6</v>
          </cell>
          <cell r="O47">
            <v>82</v>
          </cell>
          <cell r="P47">
            <v>492</v>
          </cell>
          <cell r="R47">
            <v>0</v>
          </cell>
          <cell r="T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E47">
            <v>1677.6</v>
          </cell>
          <cell r="AF47">
            <v>1677.6</v>
          </cell>
          <cell r="AG47">
            <v>9</v>
          </cell>
          <cell r="AH47">
            <v>0.7415537068154663</v>
          </cell>
          <cell r="AI47">
            <v>9</v>
          </cell>
          <cell r="AM47" t="str">
            <v>9</v>
          </cell>
        </row>
        <row r="48">
          <cell r="B48">
            <v>17</v>
          </cell>
          <cell r="C48" t="str">
            <v>Pajonk</v>
          </cell>
          <cell r="D48" t="str">
            <v>Jindřich</v>
          </cell>
          <cell r="E48">
            <v>2009</v>
          </cell>
          <cell r="G48" t="str">
            <v>ZŠ Šafaříkova Val.Mez</v>
          </cell>
          <cell r="H48" t="str">
            <v>CZ</v>
          </cell>
          <cell r="I48">
            <v>74</v>
          </cell>
          <cell r="J48">
            <v>347.8</v>
          </cell>
          <cell r="K48">
            <v>80</v>
          </cell>
          <cell r="L48">
            <v>400</v>
          </cell>
          <cell r="M48">
            <v>74</v>
          </cell>
          <cell r="N48">
            <v>399.6</v>
          </cell>
          <cell r="O48">
            <v>84</v>
          </cell>
          <cell r="P48">
            <v>504</v>
          </cell>
          <cell r="R48">
            <v>0</v>
          </cell>
          <cell r="T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E48">
            <v>1651.4</v>
          </cell>
          <cell r="AF48">
            <v>1651.4</v>
          </cell>
          <cell r="AG48">
            <v>10</v>
          </cell>
          <cell r="AH48">
            <v>0.7037728794384748</v>
          </cell>
          <cell r="AI48">
            <v>10</v>
          </cell>
          <cell r="AM48" t="str">
            <v>10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>
            <v>569</v>
          </cell>
          <cell r="C71" t="str">
            <v>Marešová </v>
          </cell>
          <cell r="D71" t="str">
            <v>Lucie</v>
          </cell>
          <cell r="E71">
            <v>2008</v>
          </cell>
          <cell r="G71" t="str">
            <v>HK Lanškroun</v>
          </cell>
          <cell r="H71" t="str">
            <v>CZ</v>
          </cell>
          <cell r="J71">
            <v>0</v>
          </cell>
          <cell r="L71">
            <v>0</v>
          </cell>
          <cell r="M71">
            <v>100</v>
          </cell>
          <cell r="N71">
            <v>540</v>
          </cell>
          <cell r="O71">
            <v>100</v>
          </cell>
          <cell r="P71">
            <v>600</v>
          </cell>
          <cell r="Q71">
            <v>96</v>
          </cell>
          <cell r="R71">
            <v>614.4</v>
          </cell>
          <cell r="S71">
            <v>97</v>
          </cell>
          <cell r="T71">
            <v>649.9</v>
          </cell>
          <cell r="U71">
            <v>100</v>
          </cell>
          <cell r="V71">
            <v>700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3104.3</v>
          </cell>
          <cell r="AF71">
            <v>3104.3</v>
          </cell>
          <cell r="AG71">
            <v>1</v>
          </cell>
          <cell r="AH71">
            <v>0.3836391600780189</v>
          </cell>
          <cell r="AI71">
            <v>1</v>
          </cell>
          <cell r="AM71" t="str">
            <v>1</v>
          </cell>
        </row>
        <row r="72">
          <cell r="B72">
            <v>582</v>
          </cell>
          <cell r="C72" t="str">
            <v>Sýkorová</v>
          </cell>
          <cell r="D72" t="str">
            <v>Anna</v>
          </cell>
          <cell r="E72">
            <v>2007</v>
          </cell>
          <cell r="G72" t="str">
            <v>Šumperk</v>
          </cell>
          <cell r="H72" t="str">
            <v>CZ</v>
          </cell>
          <cell r="J72">
            <v>0</v>
          </cell>
          <cell r="L72">
            <v>0</v>
          </cell>
          <cell r="M72">
            <v>100</v>
          </cell>
          <cell r="N72">
            <v>540</v>
          </cell>
          <cell r="O72">
            <v>97</v>
          </cell>
          <cell r="P72">
            <v>582</v>
          </cell>
          <cell r="Q72">
            <v>96</v>
          </cell>
          <cell r="R72">
            <v>614.4</v>
          </cell>
          <cell r="S72">
            <v>97</v>
          </cell>
          <cell r="T72">
            <v>649.9</v>
          </cell>
          <cell r="U72">
            <v>100</v>
          </cell>
          <cell r="V72">
            <v>700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E72">
            <v>3086.3</v>
          </cell>
          <cell r="AF72">
            <v>3086.3</v>
          </cell>
          <cell r="AG72">
            <v>2</v>
          </cell>
          <cell r="AH72">
            <v>0.15808588941581547</v>
          </cell>
          <cell r="AI72">
            <v>2</v>
          </cell>
          <cell r="AM72" t="str">
            <v>2</v>
          </cell>
        </row>
        <row r="73">
          <cell r="B73">
            <v>552</v>
          </cell>
          <cell r="C73" t="str">
            <v>Bartošová</v>
          </cell>
          <cell r="D73" t="str">
            <v>Mia</v>
          </cell>
          <cell r="E73">
            <v>2008</v>
          </cell>
          <cell r="G73" t="str">
            <v>Rocky Monkeys, Sokol Brno I</v>
          </cell>
          <cell r="H73" t="str">
            <v>CZ</v>
          </cell>
          <cell r="J73">
            <v>0</v>
          </cell>
          <cell r="L73">
            <v>0</v>
          </cell>
          <cell r="M73">
            <v>100</v>
          </cell>
          <cell r="N73">
            <v>540</v>
          </cell>
          <cell r="O73">
            <v>90</v>
          </cell>
          <cell r="P73">
            <v>540</v>
          </cell>
          <cell r="Q73">
            <v>96</v>
          </cell>
          <cell r="R73">
            <v>614.4</v>
          </cell>
          <cell r="S73">
            <v>100</v>
          </cell>
          <cell r="T73">
            <v>670</v>
          </cell>
          <cell r="U73">
            <v>100</v>
          </cell>
          <cell r="V73">
            <v>700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E73">
            <v>3064.4</v>
          </cell>
          <cell r="AF73">
            <v>3064.4</v>
          </cell>
          <cell r="AG73">
            <v>3</v>
          </cell>
          <cell r="AH73">
            <v>0.7318812506273389</v>
          </cell>
          <cell r="AI73">
            <v>3</v>
          </cell>
          <cell r="AM73" t="str">
            <v>3</v>
          </cell>
        </row>
        <row r="74">
          <cell r="B74">
            <v>565</v>
          </cell>
          <cell r="C74" t="str">
            <v>Králíková</v>
          </cell>
          <cell r="D74" t="str">
            <v>Emma</v>
          </cell>
          <cell r="E74">
            <v>2008</v>
          </cell>
          <cell r="G74" t="str">
            <v>Vertikon Zlín</v>
          </cell>
          <cell r="H74" t="str">
            <v>CZ</v>
          </cell>
          <cell r="J74">
            <v>0</v>
          </cell>
          <cell r="L74">
            <v>0</v>
          </cell>
          <cell r="M74">
            <v>100</v>
          </cell>
          <cell r="N74">
            <v>540</v>
          </cell>
          <cell r="O74">
            <v>100</v>
          </cell>
          <cell r="P74">
            <v>600</v>
          </cell>
          <cell r="Q74">
            <v>84</v>
          </cell>
          <cell r="R74">
            <v>537.6</v>
          </cell>
          <cell r="S74">
            <v>93</v>
          </cell>
          <cell r="T74">
            <v>623.1</v>
          </cell>
          <cell r="U74">
            <v>100</v>
          </cell>
          <cell r="V74">
            <v>700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E74">
            <v>3000.7</v>
          </cell>
          <cell r="AF74">
            <v>3000.7</v>
          </cell>
          <cell r="AG74">
            <v>4</v>
          </cell>
          <cell r="AH74">
            <v>0.8625561164226383</v>
          </cell>
          <cell r="AI74">
            <v>4</v>
          </cell>
          <cell r="AM74" t="str">
            <v>4</v>
          </cell>
        </row>
        <row r="75">
          <cell r="B75">
            <v>586</v>
          </cell>
          <cell r="C75" t="str">
            <v>Zapletalová</v>
          </cell>
          <cell r="D75" t="str">
            <v>Amálie</v>
          </cell>
          <cell r="E75">
            <v>2007</v>
          </cell>
          <cell r="G75" t="str">
            <v>HO Atlas Opava</v>
          </cell>
          <cell r="H75" t="str">
            <v>CZ</v>
          </cell>
          <cell r="J75">
            <v>0</v>
          </cell>
          <cell r="L75">
            <v>0</v>
          </cell>
          <cell r="M75">
            <v>100</v>
          </cell>
          <cell r="N75">
            <v>540</v>
          </cell>
          <cell r="O75">
            <v>97</v>
          </cell>
          <cell r="P75">
            <v>582</v>
          </cell>
          <cell r="Q75">
            <v>86</v>
          </cell>
          <cell r="R75">
            <v>550.4</v>
          </cell>
          <cell r="S75">
            <v>96</v>
          </cell>
          <cell r="T75">
            <v>643.2</v>
          </cell>
          <cell r="U75">
            <v>78</v>
          </cell>
          <cell r="V75">
            <v>546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E75">
            <v>2861.6</v>
          </cell>
          <cell r="AF75">
            <v>2861.6</v>
          </cell>
          <cell r="AG75" t="str">
            <v>5až6</v>
          </cell>
          <cell r="AH75">
            <v>0.5424885887186974</v>
          </cell>
          <cell r="AI75">
            <v>5</v>
          </cell>
          <cell r="AM75" t="str">
            <v>5</v>
          </cell>
        </row>
        <row r="76">
          <cell r="B76">
            <v>562</v>
          </cell>
          <cell r="C76" t="str">
            <v>Jusczak</v>
          </cell>
          <cell r="D76" t="str">
            <v>Karolina</v>
          </cell>
          <cell r="E76">
            <v>2008</v>
          </cell>
          <cell r="G76" t="str">
            <v>Tarnogaj Wroclaw</v>
          </cell>
          <cell r="H76" t="str">
            <v>PL</v>
          </cell>
          <cell r="J76">
            <v>0</v>
          </cell>
          <cell r="L76">
            <v>0</v>
          </cell>
          <cell r="M76">
            <v>100</v>
          </cell>
          <cell r="N76">
            <v>540</v>
          </cell>
          <cell r="O76">
            <v>97</v>
          </cell>
          <cell r="P76">
            <v>582</v>
          </cell>
          <cell r="Q76">
            <v>86</v>
          </cell>
          <cell r="R76">
            <v>550.4</v>
          </cell>
          <cell r="S76">
            <v>96</v>
          </cell>
          <cell r="T76">
            <v>643.2</v>
          </cell>
          <cell r="U76">
            <v>78</v>
          </cell>
          <cell r="V76">
            <v>546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E76">
            <v>2861.6</v>
          </cell>
          <cell r="AF76">
            <v>2861.6</v>
          </cell>
          <cell r="AG76" t="str">
            <v>5až6</v>
          </cell>
          <cell r="AH76">
            <v>0.8805369914043695</v>
          </cell>
          <cell r="AI76" t="str">
            <v>NE</v>
          </cell>
          <cell r="AM76" t="str">
            <v>NE</v>
          </cell>
        </row>
        <row r="77">
          <cell r="B77">
            <v>551</v>
          </cell>
          <cell r="C77" t="str">
            <v>Adámková</v>
          </cell>
          <cell r="D77" t="str">
            <v>Jolana</v>
          </cell>
          <cell r="E77">
            <v>2008</v>
          </cell>
          <cell r="G77" t="str">
            <v>SPL Pustiměř</v>
          </cell>
          <cell r="H77" t="str">
            <v>CZ</v>
          </cell>
          <cell r="J77">
            <v>0</v>
          </cell>
          <cell r="L77">
            <v>0</v>
          </cell>
          <cell r="M77">
            <v>96</v>
          </cell>
          <cell r="N77">
            <v>518.4</v>
          </cell>
          <cell r="O77">
            <v>93</v>
          </cell>
          <cell r="P77">
            <v>558</v>
          </cell>
          <cell r="Q77">
            <v>86</v>
          </cell>
          <cell r="R77">
            <v>550.4</v>
          </cell>
          <cell r="S77">
            <v>96</v>
          </cell>
          <cell r="T77">
            <v>643.2</v>
          </cell>
          <cell r="U77">
            <v>78</v>
          </cell>
          <cell r="V77">
            <v>546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E77">
            <v>2816</v>
          </cell>
          <cell r="AF77">
            <v>2816</v>
          </cell>
          <cell r="AG77" t="str">
            <v>7až8</v>
          </cell>
          <cell r="AH77">
            <v>0.8894748894963413</v>
          </cell>
          <cell r="AI77" t="str">
            <v>6až7</v>
          </cell>
          <cell r="AM77" t="str">
            <v>6až7</v>
          </cell>
        </row>
        <row r="78">
          <cell r="B78">
            <v>572</v>
          </cell>
          <cell r="C78" t="str">
            <v>Okáčová</v>
          </cell>
          <cell r="D78" t="str">
            <v>Klára</v>
          </cell>
          <cell r="E78">
            <v>2007</v>
          </cell>
          <cell r="G78" t="str">
            <v>HO Příbor</v>
          </cell>
          <cell r="H78" t="str">
            <v>CZ</v>
          </cell>
          <cell r="J78">
            <v>0</v>
          </cell>
          <cell r="L78">
            <v>0</v>
          </cell>
          <cell r="M78">
            <v>100</v>
          </cell>
          <cell r="N78">
            <v>540</v>
          </cell>
          <cell r="O78">
            <v>96</v>
          </cell>
          <cell r="P78">
            <v>576</v>
          </cell>
          <cell r="Q78">
            <v>84</v>
          </cell>
          <cell r="R78">
            <v>537.6</v>
          </cell>
          <cell r="S78">
            <v>92</v>
          </cell>
          <cell r="T78">
            <v>616.4</v>
          </cell>
          <cell r="U78">
            <v>78</v>
          </cell>
          <cell r="V78">
            <v>546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E78">
            <v>2816</v>
          </cell>
          <cell r="AF78">
            <v>2816</v>
          </cell>
          <cell r="AG78" t="str">
            <v>7až8</v>
          </cell>
          <cell r="AH78">
            <v>0.21437909174710512</v>
          </cell>
          <cell r="AI78" t="str">
            <v>6až7</v>
          </cell>
          <cell r="AM78" t="str">
            <v>6až7</v>
          </cell>
        </row>
        <row r="79">
          <cell r="B79">
            <v>580</v>
          </cell>
          <cell r="C79" t="str">
            <v>Sparlingová</v>
          </cell>
          <cell r="D79" t="str">
            <v>Zoe</v>
          </cell>
          <cell r="E79">
            <v>2007</v>
          </cell>
          <cell r="G79" t="str">
            <v>Rocky Monkeys, Sokol Brno I</v>
          </cell>
          <cell r="H79" t="str">
            <v>CZ</v>
          </cell>
          <cell r="J79">
            <v>0</v>
          </cell>
          <cell r="L79">
            <v>0</v>
          </cell>
          <cell r="M79">
            <v>100</v>
          </cell>
          <cell r="N79">
            <v>540</v>
          </cell>
          <cell r="O79">
            <v>89</v>
          </cell>
          <cell r="P79">
            <v>534</v>
          </cell>
          <cell r="Q79">
            <v>80</v>
          </cell>
          <cell r="R79">
            <v>512</v>
          </cell>
          <cell r="S79">
            <v>80</v>
          </cell>
          <cell r="T79">
            <v>536</v>
          </cell>
          <cell r="U79">
            <v>94</v>
          </cell>
          <cell r="V79">
            <v>658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E79">
            <v>2780</v>
          </cell>
          <cell r="AF79">
            <v>2780</v>
          </cell>
          <cell r="AG79">
            <v>9</v>
          </cell>
          <cell r="AH79">
            <v>0.5001366308424622</v>
          </cell>
          <cell r="AI79">
            <v>8</v>
          </cell>
          <cell r="AM79" t="str">
            <v>8</v>
          </cell>
        </row>
        <row r="80">
          <cell r="B80">
            <v>570</v>
          </cell>
          <cell r="C80" t="str">
            <v>Martináková</v>
          </cell>
          <cell r="D80" t="str">
            <v>Rozárka</v>
          </cell>
          <cell r="E80">
            <v>2007</v>
          </cell>
          <cell r="G80" t="str">
            <v>ZŠ Vsetín - Luh</v>
          </cell>
          <cell r="H80" t="str">
            <v>SK</v>
          </cell>
          <cell r="J80">
            <v>0</v>
          </cell>
          <cell r="L80">
            <v>0</v>
          </cell>
          <cell r="M80">
            <v>96</v>
          </cell>
          <cell r="N80">
            <v>518.4</v>
          </cell>
          <cell r="O80">
            <v>85</v>
          </cell>
          <cell r="P80">
            <v>510</v>
          </cell>
          <cell r="Q80">
            <v>86</v>
          </cell>
          <cell r="R80">
            <v>550.4</v>
          </cell>
          <cell r="S80">
            <v>93</v>
          </cell>
          <cell r="T80">
            <v>623.1</v>
          </cell>
          <cell r="U80">
            <v>78</v>
          </cell>
          <cell r="V80">
            <v>546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  <cell r="AE80">
            <v>2747.9</v>
          </cell>
          <cell r="AF80">
            <v>2747.9</v>
          </cell>
          <cell r="AG80">
            <v>10</v>
          </cell>
          <cell r="AH80">
            <v>0.8801826881244779</v>
          </cell>
          <cell r="AI80" t="str">
            <v>NE</v>
          </cell>
          <cell r="AM80" t="str">
            <v>NE</v>
          </cell>
        </row>
        <row r="81">
          <cell r="B81">
            <v>567</v>
          </cell>
          <cell r="C81" t="str">
            <v>Lhotková</v>
          </cell>
          <cell r="D81" t="str">
            <v>Amálie</v>
          </cell>
          <cell r="E81">
            <v>2007</v>
          </cell>
          <cell r="G81" t="str">
            <v>Vertikon Zlín</v>
          </cell>
          <cell r="H81" t="str">
            <v>CZ</v>
          </cell>
          <cell r="J81">
            <v>0</v>
          </cell>
          <cell r="L81">
            <v>0</v>
          </cell>
          <cell r="M81">
            <v>100</v>
          </cell>
          <cell r="N81">
            <v>540</v>
          </cell>
          <cell r="O81">
            <v>88</v>
          </cell>
          <cell r="P81">
            <v>528</v>
          </cell>
          <cell r="Q81">
            <v>86</v>
          </cell>
          <cell r="R81">
            <v>550.4</v>
          </cell>
          <cell r="S81">
            <v>84</v>
          </cell>
          <cell r="T81">
            <v>562.8</v>
          </cell>
          <cell r="U81">
            <v>78</v>
          </cell>
          <cell r="V81">
            <v>546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E81">
            <v>2727.2</v>
          </cell>
          <cell r="AF81">
            <v>2727.2</v>
          </cell>
          <cell r="AG81">
            <v>11</v>
          </cell>
          <cell r="AH81">
            <v>0.2779782877769321</v>
          </cell>
          <cell r="AI81">
            <v>9</v>
          </cell>
          <cell r="AM81" t="str">
            <v>9</v>
          </cell>
        </row>
        <row r="82">
          <cell r="B82">
            <v>576</v>
          </cell>
          <cell r="C82" t="str">
            <v>Raková</v>
          </cell>
          <cell r="D82" t="str">
            <v>Daniela</v>
          </cell>
          <cell r="E82">
            <v>2007</v>
          </cell>
          <cell r="G82" t="str">
            <v>Rocky Monkeys, Sokol Brno I</v>
          </cell>
          <cell r="H82" t="str">
            <v>CZ</v>
          </cell>
          <cell r="J82">
            <v>0</v>
          </cell>
          <cell r="L82">
            <v>0</v>
          </cell>
          <cell r="M82">
            <v>100</v>
          </cell>
          <cell r="N82">
            <v>540</v>
          </cell>
          <cell r="O82">
            <v>89</v>
          </cell>
          <cell r="P82">
            <v>534</v>
          </cell>
          <cell r="Q82">
            <v>86</v>
          </cell>
          <cell r="R82">
            <v>550.4</v>
          </cell>
          <cell r="S82">
            <v>80</v>
          </cell>
          <cell r="T82">
            <v>536</v>
          </cell>
          <cell r="U82">
            <v>80</v>
          </cell>
          <cell r="V82">
            <v>560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E82">
            <v>2720.4</v>
          </cell>
          <cell r="AF82">
            <v>2720.4</v>
          </cell>
          <cell r="AG82">
            <v>12</v>
          </cell>
          <cell r="AH82">
            <v>0.817880523391068</v>
          </cell>
          <cell r="AI82">
            <v>10</v>
          </cell>
          <cell r="AM82" t="str">
            <v>10</v>
          </cell>
        </row>
        <row r="83">
          <cell r="B83">
            <v>583</v>
          </cell>
          <cell r="C83" t="str">
            <v>Šimová</v>
          </cell>
          <cell r="D83" t="str">
            <v>Adriana</v>
          </cell>
          <cell r="E83">
            <v>2007</v>
          </cell>
          <cell r="G83" t="str">
            <v>Vertikon Zlín</v>
          </cell>
          <cell r="H83" t="str">
            <v>CZ</v>
          </cell>
          <cell r="J83">
            <v>0</v>
          </cell>
          <cell r="L83">
            <v>0</v>
          </cell>
          <cell r="M83">
            <v>100</v>
          </cell>
          <cell r="N83">
            <v>540</v>
          </cell>
          <cell r="O83">
            <v>88</v>
          </cell>
          <cell r="P83">
            <v>528</v>
          </cell>
          <cell r="Q83">
            <v>86</v>
          </cell>
          <cell r="R83">
            <v>550.4</v>
          </cell>
          <cell r="S83">
            <v>78</v>
          </cell>
          <cell r="T83">
            <v>522.6</v>
          </cell>
          <cell r="U83">
            <v>82</v>
          </cell>
          <cell r="V83">
            <v>574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E83">
            <v>2715</v>
          </cell>
          <cell r="AF83">
            <v>2715</v>
          </cell>
          <cell r="AG83">
            <v>13</v>
          </cell>
          <cell r="AH83">
            <v>0.9412871485110372</v>
          </cell>
          <cell r="AI83">
            <v>11</v>
          </cell>
          <cell r="AM83" t="str">
            <v>11</v>
          </cell>
        </row>
        <row r="84">
          <cell r="B84">
            <v>575</v>
          </cell>
          <cell r="C84" t="str">
            <v>Půžová</v>
          </cell>
          <cell r="D84" t="str">
            <v>Karolína</v>
          </cell>
          <cell r="E84">
            <v>2007</v>
          </cell>
          <cell r="G84" t="str">
            <v>SPL Pustiměř</v>
          </cell>
          <cell r="H84" t="str">
            <v>CZ</v>
          </cell>
          <cell r="J84">
            <v>0</v>
          </cell>
          <cell r="L84">
            <v>0</v>
          </cell>
          <cell r="M84">
            <v>94</v>
          </cell>
          <cell r="N84">
            <v>507.6</v>
          </cell>
          <cell r="O84">
            <v>86</v>
          </cell>
          <cell r="P84">
            <v>516</v>
          </cell>
          <cell r="Q84">
            <v>86</v>
          </cell>
          <cell r="R84">
            <v>550.4</v>
          </cell>
          <cell r="S84">
            <v>80</v>
          </cell>
          <cell r="T84">
            <v>536</v>
          </cell>
          <cell r="U84">
            <v>78</v>
          </cell>
          <cell r="V84">
            <v>546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  <cell r="AE84">
            <v>2656</v>
          </cell>
          <cell r="AF84">
            <v>2656</v>
          </cell>
          <cell r="AG84">
            <v>14</v>
          </cell>
          <cell r="AH84">
            <v>0.1470509017817676</v>
          </cell>
          <cell r="AI84">
            <v>12</v>
          </cell>
          <cell r="AM84" t="str">
            <v>12</v>
          </cell>
        </row>
        <row r="85">
          <cell r="B85">
            <v>578</v>
          </cell>
          <cell r="C85" t="str">
            <v>Sepši</v>
          </cell>
          <cell r="D85" t="str">
            <v>Anna</v>
          </cell>
          <cell r="E85">
            <v>2007</v>
          </cell>
          <cell r="G85" t="str">
            <v>Rocky Monkeys, Sokol Brno I</v>
          </cell>
          <cell r="H85" t="str">
            <v>CZ</v>
          </cell>
          <cell r="J85">
            <v>0</v>
          </cell>
          <cell r="L85">
            <v>0</v>
          </cell>
          <cell r="M85">
            <v>96</v>
          </cell>
          <cell r="N85">
            <v>518.4</v>
          </cell>
          <cell r="O85">
            <v>86</v>
          </cell>
          <cell r="P85">
            <v>516</v>
          </cell>
          <cell r="Q85">
            <v>72</v>
          </cell>
          <cell r="R85">
            <v>460.8</v>
          </cell>
          <cell r="S85">
            <v>79</v>
          </cell>
          <cell r="T85">
            <v>529.3</v>
          </cell>
          <cell r="U85">
            <v>78</v>
          </cell>
          <cell r="V85">
            <v>546</v>
          </cell>
          <cell r="X85">
            <v>0</v>
          </cell>
          <cell r="Z85">
            <v>0</v>
          </cell>
          <cell r="AB85">
            <v>0</v>
          </cell>
          <cell r="AD85">
            <v>0</v>
          </cell>
          <cell r="AE85">
            <v>2570.5</v>
          </cell>
          <cell r="AF85">
            <v>2570.5</v>
          </cell>
          <cell r="AG85">
            <v>15</v>
          </cell>
          <cell r="AH85">
            <v>0.17648666491732</v>
          </cell>
          <cell r="AI85">
            <v>13</v>
          </cell>
          <cell r="AM85" t="str">
            <v>13</v>
          </cell>
        </row>
        <row r="86">
          <cell r="B86">
            <v>573</v>
          </cell>
          <cell r="C86" t="str">
            <v>Pavlová</v>
          </cell>
          <cell r="D86" t="str">
            <v>Karolína</v>
          </cell>
          <cell r="E86">
            <v>2008</v>
          </cell>
          <cell r="F86" t="str">
            <v>H</v>
          </cell>
          <cell r="G86" t="str">
            <v>HK Orlová</v>
          </cell>
          <cell r="H86" t="str">
            <v>CZ</v>
          </cell>
          <cell r="J86">
            <v>0</v>
          </cell>
          <cell r="L86">
            <v>0</v>
          </cell>
          <cell r="M86">
            <v>76</v>
          </cell>
          <cell r="N86">
            <v>410.4</v>
          </cell>
          <cell r="O86">
            <v>84</v>
          </cell>
          <cell r="P86">
            <v>504</v>
          </cell>
          <cell r="Q86">
            <v>74</v>
          </cell>
          <cell r="R86">
            <v>473.6</v>
          </cell>
          <cell r="S86">
            <v>78</v>
          </cell>
          <cell r="T86">
            <v>522.6</v>
          </cell>
          <cell r="U86">
            <v>76</v>
          </cell>
          <cell r="V86">
            <v>532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E86">
            <v>2442.6</v>
          </cell>
          <cell r="AF86">
            <v>2442.6</v>
          </cell>
          <cell r="AG86">
            <v>16</v>
          </cell>
          <cell r="AH86">
            <v>0.26270896242931485</v>
          </cell>
          <cell r="AI86">
            <v>14</v>
          </cell>
          <cell r="AM86" t="str">
            <v>14</v>
          </cell>
        </row>
        <row r="87">
          <cell r="B87">
            <v>556</v>
          </cell>
          <cell r="C87" t="str">
            <v>Čermáková</v>
          </cell>
          <cell r="D87" t="str">
            <v>Sabina</v>
          </cell>
          <cell r="E87">
            <v>2008</v>
          </cell>
          <cell r="G87" t="str">
            <v>Rocky Monkeys, Sokol Brno I</v>
          </cell>
          <cell r="H87" t="str">
            <v>CZ</v>
          </cell>
          <cell r="J87">
            <v>0</v>
          </cell>
          <cell r="L87">
            <v>0</v>
          </cell>
          <cell r="M87">
            <v>96</v>
          </cell>
          <cell r="N87">
            <v>518.4</v>
          </cell>
          <cell r="O87">
            <v>89</v>
          </cell>
          <cell r="P87">
            <v>534</v>
          </cell>
          <cell r="Q87">
            <v>86</v>
          </cell>
          <cell r="R87">
            <v>550.4</v>
          </cell>
          <cell r="S87">
            <v>79</v>
          </cell>
          <cell r="T87">
            <v>529.3</v>
          </cell>
          <cell r="U87">
            <v>59</v>
          </cell>
          <cell r="V87">
            <v>413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E87">
            <v>2545.1</v>
          </cell>
          <cell r="AF87">
            <v>2545.1</v>
          </cell>
          <cell r="AG87">
            <v>17</v>
          </cell>
          <cell r="AH87">
            <v>0.16104233963415027</v>
          </cell>
          <cell r="AI87">
            <v>15</v>
          </cell>
          <cell r="AM87" t="str">
            <v>15</v>
          </cell>
        </row>
        <row r="88">
          <cell r="B88">
            <v>584</v>
          </cell>
          <cell r="C88" t="str">
            <v>Tůnová</v>
          </cell>
          <cell r="D88" t="str">
            <v>Kateřina</v>
          </cell>
          <cell r="E88">
            <v>2008</v>
          </cell>
          <cell r="G88" t="str">
            <v>Rocky Monkeys; Sokol Brno I</v>
          </cell>
          <cell r="H88" t="str">
            <v>CZ</v>
          </cell>
          <cell r="J88">
            <v>0</v>
          </cell>
          <cell r="L88">
            <v>0</v>
          </cell>
          <cell r="M88">
            <v>83</v>
          </cell>
          <cell r="N88">
            <v>448.2</v>
          </cell>
          <cell r="O88">
            <v>82</v>
          </cell>
          <cell r="P88">
            <v>492</v>
          </cell>
          <cell r="Q88">
            <v>70</v>
          </cell>
          <cell r="R88">
            <v>448</v>
          </cell>
          <cell r="S88">
            <v>70</v>
          </cell>
          <cell r="T88">
            <v>469</v>
          </cell>
          <cell r="U88">
            <v>75</v>
          </cell>
          <cell r="V88">
            <v>525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E88">
            <v>2382.2</v>
          </cell>
          <cell r="AF88">
            <v>2382.2</v>
          </cell>
          <cell r="AG88">
            <v>18</v>
          </cell>
          <cell r="AH88">
            <v>0.8655599616467953</v>
          </cell>
          <cell r="AI88">
            <v>16</v>
          </cell>
          <cell r="AM88" t="str">
            <v>16</v>
          </cell>
        </row>
        <row r="89">
          <cell r="B89">
            <v>581</v>
          </cell>
          <cell r="C89" t="str">
            <v>Svobodová</v>
          </cell>
          <cell r="D89" t="str">
            <v>Adéla</v>
          </cell>
          <cell r="E89">
            <v>2007</v>
          </cell>
          <cell r="F89" t="str">
            <v>borgee@atlas.cz</v>
          </cell>
          <cell r="G89" t="str">
            <v>Rocky Monkeys, Sokol Brno I</v>
          </cell>
          <cell r="H89" t="str">
            <v>mimo soutěž</v>
          </cell>
          <cell r="J89">
            <v>0</v>
          </cell>
          <cell r="L89">
            <v>0</v>
          </cell>
          <cell r="M89">
            <v>100</v>
          </cell>
          <cell r="N89">
            <v>540</v>
          </cell>
          <cell r="O89">
            <v>88</v>
          </cell>
          <cell r="P89">
            <v>528</v>
          </cell>
          <cell r="Q89">
            <v>100</v>
          </cell>
          <cell r="R89">
            <v>640</v>
          </cell>
          <cell r="S89">
            <v>100</v>
          </cell>
          <cell r="T89">
            <v>670</v>
          </cell>
          <cell r="U89">
            <v>100</v>
          </cell>
          <cell r="V89">
            <v>700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E89">
            <v>0.01</v>
          </cell>
          <cell r="AF89">
            <v>3078</v>
          </cell>
          <cell r="AG89" t="str">
            <v>X</v>
          </cell>
          <cell r="AH89">
            <v>0.058566597290337086</v>
          </cell>
          <cell r="AI89" t="str">
            <v>NE</v>
          </cell>
          <cell r="AM89" t="str">
            <v>NE</v>
          </cell>
        </row>
        <row r="90">
          <cell r="B90" t="e">
            <v>#N/A</v>
          </cell>
          <cell r="H90" t="str">
            <v>CZ</v>
          </cell>
          <cell r="AE90">
            <v>0</v>
          </cell>
        </row>
        <row r="91">
          <cell r="B91">
            <v>599</v>
          </cell>
          <cell r="AE91">
            <v>0</v>
          </cell>
        </row>
        <row r="92">
          <cell r="B92">
            <v>592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  <cell r="AI101">
            <v>2816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  <cell r="AI102">
            <v>2816</v>
          </cell>
        </row>
        <row r="103">
          <cell r="B103">
            <v>61</v>
          </cell>
          <cell r="C103" t="str">
            <v>Kovařík</v>
          </cell>
          <cell r="D103" t="str">
            <v>Kryštof</v>
          </cell>
          <cell r="E103">
            <v>2007</v>
          </cell>
          <cell r="G103" t="str">
            <v>HK Babí lom Kuřim</v>
          </cell>
          <cell r="H103" t="str">
            <v>CZ</v>
          </cell>
          <cell r="J103">
            <v>0</v>
          </cell>
          <cell r="L103">
            <v>0</v>
          </cell>
          <cell r="M103">
            <v>100</v>
          </cell>
          <cell r="N103">
            <v>540</v>
          </cell>
          <cell r="O103">
            <v>97</v>
          </cell>
          <cell r="P103">
            <v>582</v>
          </cell>
          <cell r="Q103">
            <v>100</v>
          </cell>
          <cell r="R103">
            <v>640</v>
          </cell>
          <cell r="S103">
            <v>100</v>
          </cell>
          <cell r="T103">
            <v>670</v>
          </cell>
          <cell r="U103">
            <v>100</v>
          </cell>
          <cell r="V103">
            <v>700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  <cell r="AE103">
            <v>3132</v>
          </cell>
          <cell r="AF103">
            <v>3132</v>
          </cell>
          <cell r="AG103">
            <v>1</v>
          </cell>
          <cell r="AH103">
            <v>0.920476462226361</v>
          </cell>
          <cell r="AI103">
            <v>1</v>
          </cell>
          <cell r="AM103" t="str">
            <v>1</v>
          </cell>
        </row>
        <row r="104">
          <cell r="B104">
            <v>58</v>
          </cell>
          <cell r="C104" t="str">
            <v>Herman</v>
          </cell>
          <cell r="D104" t="str">
            <v>Jindřich</v>
          </cell>
          <cell r="E104">
            <v>2007</v>
          </cell>
          <cell r="G104" t="str">
            <v>"Korcle"-TendonBlok Ostrava</v>
          </cell>
          <cell r="H104" t="str">
            <v>CZ</v>
          </cell>
          <cell r="J104">
            <v>0</v>
          </cell>
          <cell r="L104">
            <v>0</v>
          </cell>
          <cell r="M104">
            <v>100</v>
          </cell>
          <cell r="N104">
            <v>540</v>
          </cell>
          <cell r="O104">
            <v>100</v>
          </cell>
          <cell r="P104">
            <v>600</v>
          </cell>
          <cell r="Q104">
            <v>98</v>
          </cell>
          <cell r="R104">
            <v>627.2</v>
          </cell>
          <cell r="S104">
            <v>97</v>
          </cell>
          <cell r="T104">
            <v>649.9</v>
          </cell>
          <cell r="U104">
            <v>100</v>
          </cell>
          <cell r="V104">
            <v>700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E104">
            <v>3117.1</v>
          </cell>
          <cell r="AF104">
            <v>3117.1</v>
          </cell>
          <cell r="AG104">
            <v>2</v>
          </cell>
          <cell r="AH104">
            <v>0.05811767256818712</v>
          </cell>
          <cell r="AI104">
            <v>2</v>
          </cell>
          <cell r="AM104" t="str">
            <v>2</v>
          </cell>
        </row>
        <row r="105">
          <cell r="B105">
            <v>60</v>
          </cell>
          <cell r="C105" t="str">
            <v>Jaroš</v>
          </cell>
          <cell r="D105" t="str">
            <v>Václav</v>
          </cell>
          <cell r="E105">
            <v>2007</v>
          </cell>
          <cell r="G105" t="str">
            <v>Rocky Monkeys, Sokol Brno I</v>
          </cell>
          <cell r="H105" t="str">
            <v>CZ</v>
          </cell>
          <cell r="J105">
            <v>0</v>
          </cell>
          <cell r="L105">
            <v>0</v>
          </cell>
          <cell r="M105">
            <v>100</v>
          </cell>
          <cell r="N105">
            <v>540</v>
          </cell>
          <cell r="O105">
            <v>89</v>
          </cell>
          <cell r="P105">
            <v>534</v>
          </cell>
          <cell r="Q105">
            <v>96</v>
          </cell>
          <cell r="R105">
            <v>614.4</v>
          </cell>
          <cell r="S105">
            <v>80</v>
          </cell>
          <cell r="T105">
            <v>536</v>
          </cell>
          <cell r="U105">
            <v>100</v>
          </cell>
          <cell r="V105">
            <v>700</v>
          </cell>
          <cell r="X105">
            <v>0</v>
          </cell>
          <cell r="Z105">
            <v>0</v>
          </cell>
          <cell r="AB105">
            <v>0</v>
          </cell>
          <cell r="AD105">
            <v>0</v>
          </cell>
          <cell r="AE105">
            <v>2924.4</v>
          </cell>
          <cell r="AF105">
            <v>2924.4</v>
          </cell>
          <cell r="AG105">
            <v>3</v>
          </cell>
          <cell r="AH105">
            <v>0.6079097427427769</v>
          </cell>
          <cell r="AI105">
            <v>3</v>
          </cell>
          <cell r="AM105" t="str">
            <v>3</v>
          </cell>
        </row>
        <row r="106">
          <cell r="B106">
            <v>69</v>
          </cell>
          <cell r="C106" t="str">
            <v>Pšenica </v>
          </cell>
          <cell r="D106" t="str">
            <v>Ondřej</v>
          </cell>
          <cell r="E106">
            <v>2007</v>
          </cell>
          <cell r="G106" t="str">
            <v>Alpin club Rožnov p.R.</v>
          </cell>
          <cell r="H106" t="str">
            <v>CZ</v>
          </cell>
          <cell r="J106">
            <v>0</v>
          </cell>
          <cell r="L106">
            <v>0</v>
          </cell>
          <cell r="M106">
            <v>100</v>
          </cell>
          <cell r="N106">
            <v>540</v>
          </cell>
          <cell r="O106">
            <v>88</v>
          </cell>
          <cell r="P106">
            <v>528</v>
          </cell>
          <cell r="Q106">
            <v>86</v>
          </cell>
          <cell r="R106">
            <v>550.4</v>
          </cell>
          <cell r="S106">
            <v>89</v>
          </cell>
          <cell r="T106">
            <v>596.3</v>
          </cell>
          <cell r="U106">
            <v>91</v>
          </cell>
          <cell r="V106">
            <v>637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E106">
            <v>2851.7</v>
          </cell>
          <cell r="AF106">
            <v>2851.7</v>
          </cell>
          <cell r="AG106">
            <v>4</v>
          </cell>
          <cell r="AH106">
            <v>0.730021737748757</v>
          </cell>
          <cell r="AI106">
            <v>4</v>
          </cell>
          <cell r="AM106" t="str">
            <v>4</v>
          </cell>
        </row>
        <row r="107">
          <cell r="B107">
            <v>85</v>
          </cell>
          <cell r="C107" t="str">
            <v>Bosetti</v>
          </cell>
          <cell r="D107" t="str">
            <v>Eryk</v>
          </cell>
          <cell r="E107">
            <v>2008</v>
          </cell>
          <cell r="G107" t="str">
            <v>Tarnogaj Wroclaw</v>
          </cell>
          <cell r="H107" t="str">
            <v>PL</v>
          </cell>
          <cell r="J107">
            <v>0</v>
          </cell>
          <cell r="L107">
            <v>0</v>
          </cell>
          <cell r="M107">
            <v>100</v>
          </cell>
          <cell r="N107">
            <v>540</v>
          </cell>
          <cell r="O107">
            <v>88</v>
          </cell>
          <cell r="P107">
            <v>528</v>
          </cell>
          <cell r="Q107">
            <v>92</v>
          </cell>
          <cell r="R107">
            <v>588.8</v>
          </cell>
          <cell r="S107">
            <v>79</v>
          </cell>
          <cell r="T107">
            <v>529.3</v>
          </cell>
          <cell r="U107">
            <v>94</v>
          </cell>
          <cell r="V107">
            <v>658</v>
          </cell>
          <cell r="X107">
            <v>0</v>
          </cell>
          <cell r="Z107">
            <v>0</v>
          </cell>
          <cell r="AB107">
            <v>0</v>
          </cell>
          <cell r="AD107">
            <v>0</v>
          </cell>
          <cell r="AE107">
            <v>2844.1</v>
          </cell>
          <cell r="AF107">
            <v>2844.1</v>
          </cell>
          <cell r="AG107">
            <v>5</v>
          </cell>
          <cell r="AH107">
            <v>0.5327661014162004</v>
          </cell>
          <cell r="AI107" t="str">
            <v>NE</v>
          </cell>
          <cell r="AM107" t="str">
            <v>NE</v>
          </cell>
        </row>
        <row r="108">
          <cell r="B108">
            <v>52</v>
          </cell>
          <cell r="C108" t="str">
            <v>Cupák</v>
          </cell>
          <cell r="D108" t="str">
            <v>Matyáš</v>
          </cell>
          <cell r="E108">
            <v>2008</v>
          </cell>
          <cell r="G108" t="str">
            <v>Rocky Monkeys, Sokol Brno I</v>
          </cell>
          <cell r="H108" t="str">
            <v>CZ</v>
          </cell>
          <cell r="J108">
            <v>0</v>
          </cell>
          <cell r="L108">
            <v>0</v>
          </cell>
          <cell r="M108">
            <v>100</v>
          </cell>
          <cell r="N108">
            <v>540</v>
          </cell>
          <cell r="O108">
            <v>94</v>
          </cell>
          <cell r="P108">
            <v>564</v>
          </cell>
          <cell r="Q108">
            <v>86</v>
          </cell>
          <cell r="R108">
            <v>550.4</v>
          </cell>
          <cell r="S108">
            <v>80</v>
          </cell>
          <cell r="T108">
            <v>536</v>
          </cell>
          <cell r="U108">
            <v>91</v>
          </cell>
          <cell r="V108">
            <v>637</v>
          </cell>
          <cell r="X108">
            <v>0</v>
          </cell>
          <cell r="Z108">
            <v>0</v>
          </cell>
          <cell r="AB108">
            <v>0</v>
          </cell>
          <cell r="AD108">
            <v>0</v>
          </cell>
          <cell r="AE108">
            <v>2827.4</v>
          </cell>
          <cell r="AF108">
            <v>2827.4</v>
          </cell>
          <cell r="AG108">
            <v>6</v>
          </cell>
          <cell r="AH108">
            <v>0.9877277750056237</v>
          </cell>
          <cell r="AI108">
            <v>5</v>
          </cell>
          <cell r="AM108" t="str">
            <v>5</v>
          </cell>
        </row>
        <row r="109">
          <cell r="B109">
            <v>68</v>
          </cell>
          <cell r="C109" t="str">
            <v>Potůček</v>
          </cell>
          <cell r="D109" t="str">
            <v>Kryštof</v>
          </cell>
          <cell r="E109">
            <v>2007</v>
          </cell>
          <cell r="G109" t="str">
            <v>Vertikon Zlín</v>
          </cell>
          <cell r="H109" t="str">
            <v>CZ</v>
          </cell>
          <cell r="J109">
            <v>0</v>
          </cell>
          <cell r="L109">
            <v>0</v>
          </cell>
          <cell r="M109">
            <v>100</v>
          </cell>
          <cell r="N109">
            <v>540</v>
          </cell>
          <cell r="O109">
            <v>89</v>
          </cell>
          <cell r="P109">
            <v>534</v>
          </cell>
          <cell r="Q109">
            <v>84</v>
          </cell>
          <cell r="R109">
            <v>537.6</v>
          </cell>
          <cell r="S109">
            <v>79</v>
          </cell>
          <cell r="T109">
            <v>529.3</v>
          </cell>
          <cell r="U109">
            <v>95</v>
          </cell>
          <cell r="V109">
            <v>665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E109">
            <v>2805.9</v>
          </cell>
          <cell r="AF109">
            <v>2805.9</v>
          </cell>
          <cell r="AG109">
            <v>7</v>
          </cell>
          <cell r="AH109">
            <v>0.021125974832102656</v>
          </cell>
          <cell r="AI109">
            <v>6</v>
          </cell>
          <cell r="AM109" t="str">
            <v>6</v>
          </cell>
        </row>
        <row r="110">
          <cell r="B110">
            <v>55</v>
          </cell>
          <cell r="C110" t="str">
            <v>Götze</v>
          </cell>
          <cell r="D110" t="str">
            <v>Daniel</v>
          </cell>
          <cell r="E110">
            <v>2008</v>
          </cell>
          <cell r="G110" t="str">
            <v>HK Orlová/HO TJ Baník Karviná</v>
          </cell>
          <cell r="H110" t="str">
            <v>CZ</v>
          </cell>
          <cell r="J110">
            <v>0</v>
          </cell>
          <cell r="L110">
            <v>0</v>
          </cell>
          <cell r="M110">
            <v>93</v>
          </cell>
          <cell r="N110">
            <v>502.2</v>
          </cell>
          <cell r="O110">
            <v>93</v>
          </cell>
          <cell r="P110">
            <v>558</v>
          </cell>
          <cell r="Q110">
            <v>84</v>
          </cell>
          <cell r="R110">
            <v>537.6</v>
          </cell>
          <cell r="S110">
            <v>80</v>
          </cell>
          <cell r="T110">
            <v>536</v>
          </cell>
          <cell r="U110">
            <v>78</v>
          </cell>
          <cell r="V110">
            <v>546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E110">
            <v>2679.8</v>
          </cell>
          <cell r="AF110">
            <v>2679.8</v>
          </cell>
          <cell r="AG110">
            <v>8</v>
          </cell>
          <cell r="AH110">
            <v>0.010614427970722318</v>
          </cell>
          <cell r="AI110">
            <v>7</v>
          </cell>
          <cell r="AM110" t="str">
            <v>7</v>
          </cell>
        </row>
        <row r="111">
          <cell r="B111">
            <v>59</v>
          </cell>
          <cell r="C111" t="str">
            <v>Holub</v>
          </cell>
          <cell r="D111" t="str">
            <v>Vojtěch</v>
          </cell>
          <cell r="E111">
            <v>2007</v>
          </cell>
          <cell r="G111" t="str">
            <v>Rocky Monkeys, Sokol Brno I</v>
          </cell>
          <cell r="H111" t="str">
            <v>CZ</v>
          </cell>
          <cell r="J111">
            <v>0</v>
          </cell>
          <cell r="L111">
            <v>0</v>
          </cell>
          <cell r="M111">
            <v>96</v>
          </cell>
          <cell r="N111">
            <v>518.4</v>
          </cell>
          <cell r="O111">
            <v>88</v>
          </cell>
          <cell r="P111">
            <v>528</v>
          </cell>
          <cell r="Q111">
            <v>84</v>
          </cell>
          <cell r="R111">
            <v>537.6</v>
          </cell>
          <cell r="S111">
            <v>80</v>
          </cell>
          <cell r="T111">
            <v>536</v>
          </cell>
          <cell r="U111">
            <v>78</v>
          </cell>
          <cell r="V111">
            <v>546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E111">
            <v>2666</v>
          </cell>
          <cell r="AF111">
            <v>2666</v>
          </cell>
          <cell r="AG111">
            <v>9</v>
          </cell>
          <cell r="AH111">
            <v>0.82899284013547</v>
          </cell>
          <cell r="AI111">
            <v>8</v>
          </cell>
          <cell r="AM111" t="str">
            <v>8</v>
          </cell>
        </row>
        <row r="112">
          <cell r="B112">
            <v>84</v>
          </cell>
          <cell r="C112" t="str">
            <v>Herák</v>
          </cell>
          <cell r="D112" t="str">
            <v>Josef</v>
          </cell>
          <cell r="E112">
            <v>2007</v>
          </cell>
          <cell r="G112" t="str">
            <v>Orlová</v>
          </cell>
          <cell r="H112" t="str">
            <v>CZ</v>
          </cell>
          <cell r="J112">
            <v>0</v>
          </cell>
          <cell r="L112">
            <v>0</v>
          </cell>
          <cell r="M112">
            <v>93</v>
          </cell>
          <cell r="N112">
            <v>502.2</v>
          </cell>
          <cell r="O112">
            <v>89</v>
          </cell>
          <cell r="P112">
            <v>534</v>
          </cell>
          <cell r="Q112">
            <v>86</v>
          </cell>
          <cell r="R112">
            <v>550.4</v>
          </cell>
          <cell r="S112">
            <v>78</v>
          </cell>
          <cell r="T112">
            <v>522.6</v>
          </cell>
          <cell r="U112">
            <v>78</v>
          </cell>
          <cell r="V112">
            <v>546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E112">
            <v>2655.2</v>
          </cell>
          <cell r="AF112">
            <v>2655.2</v>
          </cell>
          <cell r="AG112">
            <v>10</v>
          </cell>
          <cell r="AH112">
            <v>0.7021636501885951</v>
          </cell>
          <cell r="AI112">
            <v>9</v>
          </cell>
          <cell r="AM112" t="str">
            <v>9</v>
          </cell>
        </row>
        <row r="113">
          <cell r="B113">
            <v>54</v>
          </cell>
          <cell r="C113" t="str">
            <v>Černý</v>
          </cell>
          <cell r="D113" t="str">
            <v>Jáchym</v>
          </cell>
          <cell r="E113">
            <v>2007</v>
          </cell>
          <cell r="G113" t="str">
            <v>Flash Olomouc</v>
          </cell>
          <cell r="H113" t="str">
            <v>CZ</v>
          </cell>
          <cell r="J113">
            <v>0</v>
          </cell>
          <cell r="L113">
            <v>0</v>
          </cell>
          <cell r="M113">
            <v>100</v>
          </cell>
          <cell r="N113">
            <v>540</v>
          </cell>
          <cell r="O113">
            <v>86</v>
          </cell>
          <cell r="P113">
            <v>516</v>
          </cell>
          <cell r="Q113">
            <v>74</v>
          </cell>
          <cell r="R113">
            <v>473.6</v>
          </cell>
          <cell r="S113">
            <v>78</v>
          </cell>
          <cell r="T113">
            <v>522.6</v>
          </cell>
          <cell r="U113">
            <v>78</v>
          </cell>
          <cell r="V113">
            <v>546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E113">
            <v>2598.2</v>
          </cell>
          <cell r="AF113">
            <v>2598.2</v>
          </cell>
          <cell r="AG113">
            <v>11</v>
          </cell>
          <cell r="AH113">
            <v>0.9678768254816532</v>
          </cell>
          <cell r="AI113">
            <v>10</v>
          </cell>
          <cell r="AM113" t="str">
            <v>10</v>
          </cell>
        </row>
        <row r="114">
          <cell r="B114">
            <v>64</v>
          </cell>
          <cell r="C114" t="str">
            <v>Možný</v>
          </cell>
          <cell r="D114" t="str">
            <v>Šimon</v>
          </cell>
          <cell r="E114">
            <v>2008</v>
          </cell>
          <cell r="G114" t="str">
            <v>Stěna Šumperk</v>
          </cell>
          <cell r="H114" t="str">
            <v>CZ</v>
          </cell>
          <cell r="J114">
            <v>0</v>
          </cell>
          <cell r="L114">
            <v>0</v>
          </cell>
          <cell r="M114">
            <v>75</v>
          </cell>
          <cell r="N114">
            <v>405</v>
          </cell>
          <cell r="O114">
            <v>87</v>
          </cell>
          <cell r="P114">
            <v>522</v>
          </cell>
          <cell r="Q114">
            <v>80</v>
          </cell>
          <cell r="R114">
            <v>512</v>
          </cell>
          <cell r="S114">
            <v>80</v>
          </cell>
          <cell r="T114">
            <v>536</v>
          </cell>
          <cell r="U114">
            <v>78</v>
          </cell>
          <cell r="V114">
            <v>546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E114">
            <v>2521</v>
          </cell>
          <cell r="AF114">
            <v>2521</v>
          </cell>
          <cell r="AG114">
            <v>12</v>
          </cell>
          <cell r="AH114">
            <v>0.8297995710745454</v>
          </cell>
          <cell r="AI114">
            <v>11</v>
          </cell>
          <cell r="AM114" t="str">
            <v>11</v>
          </cell>
        </row>
        <row r="115">
          <cell r="B115" t="e">
            <v>#N/A</v>
          </cell>
          <cell r="AE115">
            <v>0</v>
          </cell>
        </row>
        <row r="116">
          <cell r="B116" t="e">
            <v>#N/A</v>
          </cell>
          <cell r="AE116">
            <v>0</v>
          </cell>
        </row>
        <row r="117">
          <cell r="B117" t="e">
            <v>#N/A</v>
          </cell>
          <cell r="AE117">
            <v>0</v>
          </cell>
        </row>
        <row r="118">
          <cell r="B118" t="e">
            <v>#N/A</v>
          </cell>
          <cell r="AE118">
            <v>0</v>
          </cell>
        </row>
        <row r="119">
          <cell r="B119" t="e">
            <v>#N/A</v>
          </cell>
          <cell r="AE119">
            <v>0</v>
          </cell>
        </row>
        <row r="120">
          <cell r="B120" t="e">
            <v>#N/A</v>
          </cell>
          <cell r="AE120">
            <v>0</v>
          </cell>
        </row>
        <row r="121">
          <cell r="B121" t="e">
            <v>#N/A</v>
          </cell>
          <cell r="AE121">
            <v>0</v>
          </cell>
        </row>
        <row r="122">
          <cell r="B122" t="e">
            <v>#N/A</v>
          </cell>
          <cell r="AE122">
            <v>0</v>
          </cell>
        </row>
        <row r="123">
          <cell r="B123" t="e">
            <v>#N/A</v>
          </cell>
          <cell r="AE123">
            <v>0</v>
          </cell>
        </row>
        <row r="124">
          <cell r="B124" t="e">
            <v>#N/A</v>
          </cell>
          <cell r="AE124">
            <v>0</v>
          </cell>
        </row>
        <row r="125">
          <cell r="B125" t="e">
            <v>#N/A</v>
          </cell>
          <cell r="AE125">
            <v>0</v>
          </cell>
        </row>
        <row r="126">
          <cell r="B126" t="e">
            <v>#N/A</v>
          </cell>
          <cell r="AE126">
            <v>0</v>
          </cell>
        </row>
        <row r="127">
          <cell r="B127" t="e">
            <v>#N/A</v>
          </cell>
          <cell r="AE127">
            <v>0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>
            <v>636</v>
          </cell>
          <cell r="C135" t="str">
            <v>Dušánková</v>
          </cell>
          <cell r="D135" t="str">
            <v>Martina</v>
          </cell>
          <cell r="E135">
            <v>2005</v>
          </cell>
          <cell r="G135" t="str">
            <v>HK Lanškroun</v>
          </cell>
          <cell r="H135" t="str">
            <v>CZ</v>
          </cell>
          <cell r="J135">
            <v>0</v>
          </cell>
          <cell r="L135">
            <v>0</v>
          </cell>
          <cell r="N135">
            <v>0</v>
          </cell>
          <cell r="O135">
            <v>100</v>
          </cell>
          <cell r="P135">
            <v>600</v>
          </cell>
          <cell r="Q135">
            <v>100</v>
          </cell>
          <cell r="R135">
            <v>640</v>
          </cell>
          <cell r="S135">
            <v>100</v>
          </cell>
          <cell r="T135">
            <v>670</v>
          </cell>
          <cell r="U135">
            <v>100</v>
          </cell>
          <cell r="V135">
            <v>700</v>
          </cell>
          <cell r="W135">
            <v>88</v>
          </cell>
          <cell r="X135">
            <v>704</v>
          </cell>
          <cell r="Y135">
            <v>90</v>
          </cell>
          <cell r="Z135">
            <v>756</v>
          </cell>
          <cell r="AB135">
            <v>0</v>
          </cell>
          <cell r="AD135">
            <v>0</v>
          </cell>
          <cell r="AE135">
            <v>3314</v>
          </cell>
          <cell r="AF135">
            <v>4070</v>
          </cell>
          <cell r="AG135">
            <v>1</v>
          </cell>
          <cell r="AH135">
            <v>0.8967146431095898</v>
          </cell>
          <cell r="AI135">
            <v>1</v>
          </cell>
          <cell r="AM135" t="str">
            <v>1</v>
          </cell>
        </row>
        <row r="136">
          <cell r="B136">
            <v>613</v>
          </cell>
          <cell r="C136" t="str">
            <v>Mihalčíková</v>
          </cell>
          <cell r="D136" t="str">
            <v>Anna</v>
          </cell>
          <cell r="E136">
            <v>2006</v>
          </cell>
          <cell r="F136" t="str">
            <v>zuzamiha@seznam.cz</v>
          </cell>
          <cell r="G136" t="str">
            <v>"Korcle"-Tendon Blok Ostrava</v>
          </cell>
          <cell r="H136" t="str">
            <v>CZ</v>
          </cell>
          <cell r="J136">
            <v>0</v>
          </cell>
          <cell r="L136">
            <v>0</v>
          </cell>
          <cell r="N136">
            <v>0</v>
          </cell>
          <cell r="O136">
            <v>100</v>
          </cell>
          <cell r="P136">
            <v>600</v>
          </cell>
          <cell r="Q136">
            <v>100</v>
          </cell>
          <cell r="R136">
            <v>640</v>
          </cell>
          <cell r="S136">
            <v>100</v>
          </cell>
          <cell r="T136">
            <v>670</v>
          </cell>
          <cell r="U136">
            <v>100</v>
          </cell>
          <cell r="V136">
            <v>700</v>
          </cell>
          <cell r="W136">
            <v>88</v>
          </cell>
          <cell r="X136">
            <v>704</v>
          </cell>
          <cell r="Y136">
            <v>85</v>
          </cell>
          <cell r="Z136">
            <v>714</v>
          </cell>
          <cell r="AB136">
            <v>0</v>
          </cell>
          <cell r="AD136">
            <v>0</v>
          </cell>
          <cell r="AE136">
            <v>3314</v>
          </cell>
          <cell r="AF136">
            <v>4028</v>
          </cell>
          <cell r="AG136">
            <v>2</v>
          </cell>
          <cell r="AH136">
            <v>0.1600235712248832</v>
          </cell>
          <cell r="AI136">
            <v>2</v>
          </cell>
          <cell r="AM136" t="str">
            <v>2</v>
          </cell>
        </row>
        <row r="137">
          <cell r="B137">
            <v>608</v>
          </cell>
          <cell r="C137" t="str">
            <v>Skoupá</v>
          </cell>
          <cell r="D137" t="str">
            <v>Sabina</v>
          </cell>
          <cell r="E137">
            <v>2005</v>
          </cell>
          <cell r="G137" t="str">
            <v>Rocky Monkeys, Sokol Brno I</v>
          </cell>
          <cell r="H137" t="str">
            <v>CZ</v>
          </cell>
          <cell r="J137">
            <v>0</v>
          </cell>
          <cell r="L137">
            <v>0</v>
          </cell>
          <cell r="N137">
            <v>0</v>
          </cell>
          <cell r="O137">
            <v>100</v>
          </cell>
          <cell r="P137">
            <v>600</v>
          </cell>
          <cell r="Q137">
            <v>100</v>
          </cell>
          <cell r="R137">
            <v>640</v>
          </cell>
          <cell r="S137">
            <v>100</v>
          </cell>
          <cell r="T137">
            <v>670</v>
          </cell>
          <cell r="U137">
            <v>100</v>
          </cell>
          <cell r="V137">
            <v>700</v>
          </cell>
          <cell r="W137">
            <v>85</v>
          </cell>
          <cell r="X137">
            <v>680</v>
          </cell>
          <cell r="Z137">
            <v>0</v>
          </cell>
          <cell r="AB137">
            <v>0</v>
          </cell>
          <cell r="AD137">
            <v>0</v>
          </cell>
          <cell r="AE137">
            <v>3290</v>
          </cell>
          <cell r="AF137">
            <v>3290</v>
          </cell>
          <cell r="AG137">
            <v>3</v>
          </cell>
          <cell r="AH137">
            <v>0.3859911554027349</v>
          </cell>
          <cell r="AI137">
            <v>3</v>
          </cell>
          <cell r="AM137" t="str">
            <v>3</v>
          </cell>
        </row>
        <row r="138">
          <cell r="B138">
            <v>637</v>
          </cell>
          <cell r="C138" t="str">
            <v>Esterková</v>
          </cell>
          <cell r="D138" t="str">
            <v>Veronika</v>
          </cell>
          <cell r="E138">
            <v>2005</v>
          </cell>
          <cell r="F138" t="str">
            <v>esterkov@centrum.cz</v>
          </cell>
          <cell r="G138" t="str">
            <v>Rocky Monkeys; Sokol Brno I</v>
          </cell>
          <cell r="H138" t="str">
            <v>CZ</v>
          </cell>
          <cell r="J138">
            <v>0</v>
          </cell>
          <cell r="L138">
            <v>0</v>
          </cell>
          <cell r="N138">
            <v>0</v>
          </cell>
          <cell r="O138">
            <v>100</v>
          </cell>
          <cell r="P138">
            <v>600</v>
          </cell>
          <cell r="Q138">
            <v>100</v>
          </cell>
          <cell r="R138">
            <v>640</v>
          </cell>
          <cell r="S138">
            <v>100</v>
          </cell>
          <cell r="T138">
            <v>670</v>
          </cell>
          <cell r="U138">
            <v>100</v>
          </cell>
          <cell r="V138">
            <v>700</v>
          </cell>
          <cell r="W138">
            <v>83</v>
          </cell>
          <cell r="X138">
            <v>664</v>
          </cell>
          <cell r="Z138">
            <v>0</v>
          </cell>
          <cell r="AB138">
            <v>0</v>
          </cell>
          <cell r="AD138">
            <v>0</v>
          </cell>
          <cell r="AE138">
            <v>3274</v>
          </cell>
          <cell r="AF138">
            <v>3274</v>
          </cell>
          <cell r="AG138" t="str">
            <v>4až6</v>
          </cell>
          <cell r="AH138">
            <v>0.6502890433184803</v>
          </cell>
          <cell r="AI138" t="str">
            <v>4až6</v>
          </cell>
          <cell r="AM138" t="str">
            <v>4až6</v>
          </cell>
        </row>
        <row r="139">
          <cell r="B139">
            <v>621</v>
          </cell>
          <cell r="C139" t="str">
            <v>Plšková</v>
          </cell>
          <cell r="D139" t="str">
            <v>Barbora</v>
          </cell>
          <cell r="E139">
            <v>2006</v>
          </cell>
          <cell r="G139" t="str">
            <v>ZŠ Vsetín </v>
          </cell>
          <cell r="H139" t="str">
            <v>CZ</v>
          </cell>
          <cell r="J139">
            <v>0</v>
          </cell>
          <cell r="L139">
            <v>0</v>
          </cell>
          <cell r="N139">
            <v>0</v>
          </cell>
          <cell r="O139">
            <v>100</v>
          </cell>
          <cell r="P139">
            <v>600</v>
          </cell>
          <cell r="Q139">
            <v>100</v>
          </cell>
          <cell r="R139">
            <v>640</v>
          </cell>
          <cell r="S139">
            <v>100</v>
          </cell>
          <cell r="T139">
            <v>670</v>
          </cell>
          <cell r="U139">
            <v>100</v>
          </cell>
          <cell r="V139">
            <v>700</v>
          </cell>
          <cell r="W139">
            <v>83</v>
          </cell>
          <cell r="X139">
            <v>664</v>
          </cell>
          <cell r="Z139">
            <v>0</v>
          </cell>
          <cell r="AB139">
            <v>0</v>
          </cell>
          <cell r="AD139">
            <v>0</v>
          </cell>
          <cell r="AE139">
            <v>3274</v>
          </cell>
          <cell r="AF139">
            <v>3274</v>
          </cell>
          <cell r="AG139" t="str">
            <v>4až6</v>
          </cell>
          <cell r="AH139">
            <v>0.30201176553964615</v>
          </cell>
          <cell r="AI139" t="str">
            <v>4až6</v>
          </cell>
          <cell r="AM139" t="str">
            <v>4až6</v>
          </cell>
        </row>
        <row r="140">
          <cell r="B140">
            <v>628</v>
          </cell>
          <cell r="C140" t="str">
            <v>Vlachová</v>
          </cell>
          <cell r="D140" t="str">
            <v>Tereza</v>
          </cell>
          <cell r="E140">
            <v>2005</v>
          </cell>
          <cell r="F140" t="str">
            <v>Karel.navrat@centrum.cz</v>
          </cell>
          <cell r="G140" t="str">
            <v>HK Orlová/HO TJ Baník Karviná, Tendon Blok Ostrava</v>
          </cell>
          <cell r="H140" t="str">
            <v>CZ</v>
          </cell>
          <cell r="J140">
            <v>0</v>
          </cell>
          <cell r="L140">
            <v>0</v>
          </cell>
          <cell r="N140">
            <v>0</v>
          </cell>
          <cell r="O140">
            <v>100</v>
          </cell>
          <cell r="P140">
            <v>600</v>
          </cell>
          <cell r="Q140">
            <v>100</v>
          </cell>
          <cell r="R140">
            <v>640</v>
          </cell>
          <cell r="S140">
            <v>100</v>
          </cell>
          <cell r="T140">
            <v>670</v>
          </cell>
          <cell r="U140">
            <v>100</v>
          </cell>
          <cell r="V140">
            <v>700</v>
          </cell>
          <cell r="W140">
            <v>83</v>
          </cell>
          <cell r="X140">
            <v>664</v>
          </cell>
          <cell r="Z140">
            <v>0</v>
          </cell>
          <cell r="AB140">
            <v>0</v>
          </cell>
          <cell r="AD140">
            <v>0</v>
          </cell>
          <cell r="AE140">
            <v>3274</v>
          </cell>
          <cell r="AF140">
            <v>3274</v>
          </cell>
          <cell r="AG140" t="str">
            <v>4až6</v>
          </cell>
          <cell r="AH140">
            <v>0.25836916686967015</v>
          </cell>
          <cell r="AI140" t="str">
            <v>4až6</v>
          </cell>
          <cell r="AM140" t="str">
            <v>4až6</v>
          </cell>
        </row>
        <row r="141">
          <cell r="B141">
            <v>626</v>
          </cell>
          <cell r="C141" t="str">
            <v>Svrčková</v>
          </cell>
          <cell r="D141" t="str">
            <v>Eva</v>
          </cell>
          <cell r="E141">
            <v>2006</v>
          </cell>
          <cell r="F141" t="str">
            <v>Karel.navrat@centrum.cz</v>
          </cell>
          <cell r="G141" t="str">
            <v>HK Orlová</v>
          </cell>
          <cell r="H141" t="str">
            <v>CZ</v>
          </cell>
          <cell r="J141">
            <v>0</v>
          </cell>
          <cell r="L141">
            <v>0</v>
          </cell>
          <cell r="N141">
            <v>0</v>
          </cell>
          <cell r="O141">
            <v>100</v>
          </cell>
          <cell r="P141">
            <v>600</v>
          </cell>
          <cell r="Q141">
            <v>100</v>
          </cell>
          <cell r="R141">
            <v>640</v>
          </cell>
          <cell r="S141">
            <v>100</v>
          </cell>
          <cell r="T141">
            <v>670</v>
          </cell>
          <cell r="U141">
            <v>100</v>
          </cell>
          <cell r="V141">
            <v>700</v>
          </cell>
          <cell r="W141">
            <v>82</v>
          </cell>
          <cell r="X141">
            <v>656</v>
          </cell>
          <cell r="Z141">
            <v>0</v>
          </cell>
          <cell r="AB141">
            <v>0</v>
          </cell>
          <cell r="AD141">
            <v>0</v>
          </cell>
          <cell r="AE141">
            <v>3266</v>
          </cell>
          <cell r="AF141">
            <v>3266</v>
          </cell>
          <cell r="AG141" t="str">
            <v>7až9</v>
          </cell>
          <cell r="AH141">
            <v>0.7295309018809348</v>
          </cell>
          <cell r="AI141" t="str">
            <v>7až9</v>
          </cell>
          <cell r="AM141" t="str">
            <v>7až9</v>
          </cell>
        </row>
        <row r="142">
          <cell r="B142">
            <v>640</v>
          </cell>
          <cell r="C142" t="str">
            <v>Grosmanová</v>
          </cell>
          <cell r="D142" t="str">
            <v>Karolína</v>
          </cell>
          <cell r="E142">
            <v>2005</v>
          </cell>
          <cell r="F142" t="str">
            <v>radimgrosman@seznam.cz</v>
          </cell>
          <cell r="G142" t="str">
            <v>Rocky Monkeys; Sokol Brno I</v>
          </cell>
          <cell r="H142" t="str">
            <v>CZ</v>
          </cell>
          <cell r="J142">
            <v>0</v>
          </cell>
          <cell r="L142">
            <v>0</v>
          </cell>
          <cell r="N142">
            <v>0</v>
          </cell>
          <cell r="O142">
            <v>100</v>
          </cell>
          <cell r="P142">
            <v>600</v>
          </cell>
          <cell r="Q142">
            <v>100</v>
          </cell>
          <cell r="R142">
            <v>640</v>
          </cell>
          <cell r="S142">
            <v>100</v>
          </cell>
          <cell r="T142">
            <v>670</v>
          </cell>
          <cell r="U142">
            <v>100</v>
          </cell>
          <cell r="V142">
            <v>700</v>
          </cell>
          <cell r="W142">
            <v>82</v>
          </cell>
          <cell r="X142">
            <v>656</v>
          </cell>
          <cell r="Z142">
            <v>0</v>
          </cell>
          <cell r="AB142">
            <v>0</v>
          </cell>
          <cell r="AD142">
            <v>0</v>
          </cell>
          <cell r="AE142">
            <v>3266</v>
          </cell>
          <cell r="AF142">
            <v>3266</v>
          </cell>
          <cell r="AG142" t="str">
            <v>7až9</v>
          </cell>
          <cell r="AH142">
            <v>0.7198498821817338</v>
          </cell>
          <cell r="AI142" t="str">
            <v>7až9</v>
          </cell>
          <cell r="AM142" t="str">
            <v>7až9</v>
          </cell>
        </row>
        <row r="143">
          <cell r="B143">
            <v>605</v>
          </cell>
          <cell r="C143" t="str">
            <v>Plchová</v>
          </cell>
          <cell r="D143" t="str">
            <v>Klára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J143">
            <v>0</v>
          </cell>
          <cell r="L143">
            <v>0</v>
          </cell>
          <cell r="N143">
            <v>0</v>
          </cell>
          <cell r="O143">
            <v>100</v>
          </cell>
          <cell r="P143">
            <v>600</v>
          </cell>
          <cell r="Q143">
            <v>100</v>
          </cell>
          <cell r="R143">
            <v>640</v>
          </cell>
          <cell r="S143">
            <v>100</v>
          </cell>
          <cell r="T143">
            <v>670</v>
          </cell>
          <cell r="U143">
            <v>100</v>
          </cell>
          <cell r="V143">
            <v>700</v>
          </cell>
          <cell r="W143">
            <v>82</v>
          </cell>
          <cell r="X143">
            <v>656</v>
          </cell>
          <cell r="Z143">
            <v>0</v>
          </cell>
          <cell r="AB143">
            <v>0</v>
          </cell>
          <cell r="AD143">
            <v>0</v>
          </cell>
          <cell r="AE143">
            <v>3266</v>
          </cell>
          <cell r="AF143">
            <v>3266</v>
          </cell>
          <cell r="AG143" t="str">
            <v>7až9</v>
          </cell>
          <cell r="AH143">
            <v>0.1113423123024404</v>
          </cell>
          <cell r="AI143" t="str">
            <v>7až9</v>
          </cell>
          <cell r="AM143" t="str">
            <v>7až9</v>
          </cell>
        </row>
        <row r="144">
          <cell r="B144">
            <v>631</v>
          </cell>
          <cell r="C144" t="str">
            <v>Brabcová</v>
          </cell>
          <cell r="D144" t="str">
            <v>Tereza</v>
          </cell>
          <cell r="E144">
            <v>2006</v>
          </cell>
          <cell r="G144" t="str">
            <v>Vertikon Zlín</v>
          </cell>
          <cell r="H144" t="str">
            <v>CZ</v>
          </cell>
          <cell r="J144">
            <v>0</v>
          </cell>
          <cell r="L144">
            <v>0</v>
          </cell>
          <cell r="N144">
            <v>0</v>
          </cell>
          <cell r="O144">
            <v>100</v>
          </cell>
          <cell r="P144">
            <v>600</v>
          </cell>
          <cell r="Q144">
            <v>96</v>
          </cell>
          <cell r="R144">
            <v>614.4</v>
          </cell>
          <cell r="S144">
            <v>100</v>
          </cell>
          <cell r="T144">
            <v>670</v>
          </cell>
          <cell r="U144">
            <v>100</v>
          </cell>
          <cell r="V144">
            <v>700</v>
          </cell>
          <cell r="W144">
            <v>79</v>
          </cell>
          <cell r="X144">
            <v>632</v>
          </cell>
          <cell r="Z144">
            <v>0</v>
          </cell>
          <cell r="AB144">
            <v>0</v>
          </cell>
          <cell r="AD144">
            <v>0</v>
          </cell>
          <cell r="AE144">
            <v>3216.4</v>
          </cell>
          <cell r="AF144">
            <v>3216.4</v>
          </cell>
          <cell r="AG144">
            <v>10</v>
          </cell>
          <cell r="AH144">
            <v>0.5496990687679499</v>
          </cell>
          <cell r="AI144">
            <v>10</v>
          </cell>
          <cell r="AM144" t="str">
            <v>10</v>
          </cell>
        </row>
        <row r="145">
          <cell r="B145">
            <v>606</v>
          </cell>
          <cell r="C145" t="str">
            <v>Martináková</v>
          </cell>
          <cell r="D145" t="str">
            <v>Ema</v>
          </cell>
          <cell r="E145">
            <v>2005</v>
          </cell>
          <cell r="G145" t="str">
            <v>"Korcle"-Tendon Blok Ostrava</v>
          </cell>
          <cell r="H145" t="str">
            <v>CZ</v>
          </cell>
          <cell r="J145">
            <v>0</v>
          </cell>
          <cell r="L145">
            <v>0</v>
          </cell>
          <cell r="N145">
            <v>0</v>
          </cell>
          <cell r="O145">
            <v>100</v>
          </cell>
          <cell r="P145">
            <v>600</v>
          </cell>
          <cell r="Q145">
            <v>92</v>
          </cell>
          <cell r="R145">
            <v>588.8</v>
          </cell>
          <cell r="S145">
            <v>96</v>
          </cell>
          <cell r="T145">
            <v>643.2</v>
          </cell>
          <cell r="U145">
            <v>100</v>
          </cell>
          <cell r="V145">
            <v>700</v>
          </cell>
          <cell r="W145">
            <v>82</v>
          </cell>
          <cell r="X145">
            <v>656</v>
          </cell>
          <cell r="Z145">
            <v>0</v>
          </cell>
          <cell r="AB145">
            <v>0</v>
          </cell>
          <cell r="AD145">
            <v>0</v>
          </cell>
          <cell r="AE145">
            <v>3188</v>
          </cell>
          <cell r="AF145">
            <v>3188</v>
          </cell>
          <cell r="AG145">
            <v>11</v>
          </cell>
          <cell r="AH145">
            <v>0.9541952260769904</v>
          </cell>
          <cell r="AI145">
            <v>11</v>
          </cell>
          <cell r="AM145" t="str">
            <v>11</v>
          </cell>
        </row>
        <row r="146">
          <cell r="B146">
            <v>618</v>
          </cell>
          <cell r="C146" t="str">
            <v>Pánková</v>
          </cell>
          <cell r="D146" t="str">
            <v>Karolína</v>
          </cell>
          <cell r="E146">
            <v>2006</v>
          </cell>
          <cell r="F146" t="str">
            <v>tomas.panek@thyssenkrupp.com</v>
          </cell>
          <cell r="G146" t="str">
            <v>Rocky Monkeys; Sokol Brno I</v>
          </cell>
          <cell r="H146" t="str">
            <v>CZ</v>
          </cell>
          <cell r="J146">
            <v>0</v>
          </cell>
          <cell r="L146">
            <v>0</v>
          </cell>
          <cell r="N146">
            <v>0</v>
          </cell>
          <cell r="O146">
            <v>97</v>
          </cell>
          <cell r="P146">
            <v>582</v>
          </cell>
          <cell r="Q146">
            <v>96</v>
          </cell>
          <cell r="R146">
            <v>614.4</v>
          </cell>
          <cell r="S146">
            <v>96</v>
          </cell>
          <cell r="T146">
            <v>643.2</v>
          </cell>
          <cell r="U146">
            <v>100</v>
          </cell>
          <cell r="V146">
            <v>700</v>
          </cell>
          <cell r="W146">
            <v>81</v>
          </cell>
          <cell r="X146">
            <v>648</v>
          </cell>
          <cell r="Z146">
            <v>0</v>
          </cell>
          <cell r="AB146">
            <v>0</v>
          </cell>
          <cell r="AD146">
            <v>0</v>
          </cell>
          <cell r="AE146">
            <v>3187.6</v>
          </cell>
          <cell r="AF146">
            <v>3187.6</v>
          </cell>
          <cell r="AG146">
            <v>12</v>
          </cell>
          <cell r="AH146">
            <v>0.3908416561316699</v>
          </cell>
          <cell r="AI146">
            <v>12</v>
          </cell>
          <cell r="AM146" t="str">
            <v>12</v>
          </cell>
        </row>
        <row r="147">
          <cell r="B147">
            <v>602</v>
          </cell>
          <cell r="C147" t="str">
            <v>Ciechanowska</v>
          </cell>
          <cell r="D147" t="str">
            <v>Milena</v>
          </cell>
          <cell r="E147">
            <v>2006</v>
          </cell>
          <cell r="F147" t="str">
            <v>ciechan@poczta.onet.pl</v>
          </cell>
          <cell r="G147" t="str">
            <v>GTW Gliwice</v>
          </cell>
          <cell r="H147" t="str">
            <v>PL</v>
          </cell>
          <cell r="J147">
            <v>0</v>
          </cell>
          <cell r="L147">
            <v>0</v>
          </cell>
          <cell r="N147">
            <v>0</v>
          </cell>
          <cell r="O147">
            <v>88</v>
          </cell>
          <cell r="P147">
            <v>528</v>
          </cell>
          <cell r="Q147">
            <v>96</v>
          </cell>
          <cell r="R147">
            <v>614.4</v>
          </cell>
          <cell r="S147">
            <v>100</v>
          </cell>
          <cell r="T147">
            <v>670</v>
          </cell>
          <cell r="U147">
            <v>100</v>
          </cell>
          <cell r="V147">
            <v>700</v>
          </cell>
          <cell r="W147">
            <v>83</v>
          </cell>
          <cell r="X147">
            <v>664</v>
          </cell>
          <cell r="Z147">
            <v>0</v>
          </cell>
          <cell r="AB147">
            <v>0</v>
          </cell>
          <cell r="AD147">
            <v>0</v>
          </cell>
          <cell r="AE147">
            <v>3176.4</v>
          </cell>
          <cell r="AF147">
            <v>3176.4</v>
          </cell>
          <cell r="AG147">
            <v>13</v>
          </cell>
          <cell r="AH147">
            <v>0.06257958803325891</v>
          </cell>
          <cell r="AI147" t="str">
            <v>NE</v>
          </cell>
          <cell r="AM147" t="str">
            <v>NE</v>
          </cell>
        </row>
        <row r="148">
          <cell r="B148">
            <v>603</v>
          </cell>
          <cell r="C148" t="str">
            <v>Petrová</v>
          </cell>
          <cell r="D148" t="str">
            <v>Vendula</v>
          </cell>
          <cell r="E148">
            <v>2005</v>
          </cell>
          <cell r="G148" t="str">
            <v>M-Guide Flash Wall Team</v>
          </cell>
          <cell r="H148" t="str">
            <v>CZ</v>
          </cell>
          <cell r="J148">
            <v>0</v>
          </cell>
          <cell r="L148">
            <v>0</v>
          </cell>
          <cell r="N148">
            <v>0</v>
          </cell>
          <cell r="O148">
            <v>96</v>
          </cell>
          <cell r="P148">
            <v>576</v>
          </cell>
          <cell r="Q148">
            <v>90</v>
          </cell>
          <cell r="R148">
            <v>576</v>
          </cell>
          <cell r="S148">
            <v>90</v>
          </cell>
          <cell r="T148">
            <v>603</v>
          </cell>
          <cell r="U148">
            <v>100</v>
          </cell>
          <cell r="V148">
            <v>700</v>
          </cell>
          <cell r="W148">
            <v>83</v>
          </cell>
          <cell r="X148">
            <v>664</v>
          </cell>
          <cell r="Z148">
            <v>0</v>
          </cell>
          <cell r="AB148">
            <v>0</v>
          </cell>
          <cell r="AD148">
            <v>0</v>
          </cell>
          <cell r="AE148">
            <v>3119</v>
          </cell>
          <cell r="AF148">
            <v>3119</v>
          </cell>
          <cell r="AG148">
            <v>14</v>
          </cell>
          <cell r="AH148">
            <v>0.504767220467329</v>
          </cell>
          <cell r="AI148">
            <v>13</v>
          </cell>
          <cell r="AM148" t="str">
            <v>13</v>
          </cell>
        </row>
        <row r="149">
          <cell r="B149">
            <v>630</v>
          </cell>
          <cell r="C149" t="str">
            <v>Toužínová</v>
          </cell>
          <cell r="D149" t="str">
            <v>Gabriela</v>
          </cell>
          <cell r="E149">
            <v>2006</v>
          </cell>
          <cell r="G149" t="str">
            <v>Rocky Monkeys; Sokol Brno I</v>
          </cell>
          <cell r="H149" t="str">
            <v>CZ</v>
          </cell>
          <cell r="J149">
            <v>0</v>
          </cell>
          <cell r="L149">
            <v>0</v>
          </cell>
          <cell r="N149">
            <v>0</v>
          </cell>
          <cell r="O149">
            <v>96</v>
          </cell>
          <cell r="P149">
            <v>576</v>
          </cell>
          <cell r="Q149">
            <v>90</v>
          </cell>
          <cell r="R149">
            <v>576</v>
          </cell>
          <cell r="S149">
            <v>96</v>
          </cell>
          <cell r="T149">
            <v>643.2</v>
          </cell>
          <cell r="U149">
            <v>82</v>
          </cell>
          <cell r="V149">
            <v>574</v>
          </cell>
          <cell r="W149">
            <v>76</v>
          </cell>
          <cell r="X149">
            <v>608</v>
          </cell>
          <cell r="Z149">
            <v>0</v>
          </cell>
          <cell r="AB149">
            <v>0</v>
          </cell>
          <cell r="AD149">
            <v>0</v>
          </cell>
          <cell r="AE149">
            <v>2977.2</v>
          </cell>
          <cell r="AF149">
            <v>2977.2</v>
          </cell>
          <cell r="AG149">
            <v>15</v>
          </cell>
          <cell r="AH149">
            <v>0.6304832063615322</v>
          </cell>
          <cell r="AI149">
            <v>14</v>
          </cell>
          <cell r="AM149" t="str">
            <v>14</v>
          </cell>
        </row>
        <row r="150">
          <cell r="B150">
            <v>646</v>
          </cell>
          <cell r="C150" t="str">
            <v>Fichtelová</v>
          </cell>
          <cell r="D150" t="str">
            <v>Lucie</v>
          </cell>
          <cell r="E150">
            <v>2005</v>
          </cell>
          <cell r="G150" t="str">
            <v>Rocky Monkeys; Sokol Brno I</v>
          </cell>
          <cell r="H150" t="str">
            <v>CZ</v>
          </cell>
          <cell r="J150">
            <v>0</v>
          </cell>
          <cell r="L150">
            <v>0</v>
          </cell>
          <cell r="N150">
            <v>0</v>
          </cell>
          <cell r="O150">
            <v>96</v>
          </cell>
          <cell r="P150">
            <v>576</v>
          </cell>
          <cell r="Q150">
            <v>80</v>
          </cell>
          <cell r="R150">
            <v>512</v>
          </cell>
          <cell r="S150">
            <v>80</v>
          </cell>
          <cell r="T150">
            <v>536</v>
          </cell>
          <cell r="U150">
            <v>100</v>
          </cell>
          <cell r="V150">
            <v>700</v>
          </cell>
          <cell r="W150">
            <v>76</v>
          </cell>
          <cell r="X150">
            <v>608</v>
          </cell>
          <cell r="Z150">
            <v>0</v>
          </cell>
          <cell r="AB150">
            <v>0</v>
          </cell>
          <cell r="AD150">
            <v>0</v>
          </cell>
          <cell r="AE150">
            <v>2932</v>
          </cell>
          <cell r="AF150">
            <v>2932</v>
          </cell>
          <cell r="AG150">
            <v>16</v>
          </cell>
          <cell r="AH150">
            <v>0.9335375344380736</v>
          </cell>
          <cell r="AI150">
            <v>15</v>
          </cell>
          <cell r="AM150" t="str">
            <v>15</v>
          </cell>
        </row>
        <row r="151">
          <cell r="B151">
            <v>609</v>
          </cell>
          <cell r="C151" t="str">
            <v>Kovalská</v>
          </cell>
          <cell r="D151" t="str">
            <v>Tereza</v>
          </cell>
          <cell r="E151">
            <v>2006</v>
          </cell>
          <cell r="G151" t="str">
            <v>"Korcle"-Tendon Blok Ostrava</v>
          </cell>
          <cell r="H151" t="str">
            <v>CZ</v>
          </cell>
          <cell r="J151">
            <v>0</v>
          </cell>
          <cell r="L151">
            <v>0</v>
          </cell>
          <cell r="N151">
            <v>0</v>
          </cell>
          <cell r="O151">
            <v>92</v>
          </cell>
          <cell r="P151">
            <v>552</v>
          </cell>
          <cell r="Q151">
            <v>90</v>
          </cell>
          <cell r="R151">
            <v>576</v>
          </cell>
          <cell r="S151">
            <v>79</v>
          </cell>
          <cell r="T151">
            <v>529.3</v>
          </cell>
          <cell r="U151">
            <v>92</v>
          </cell>
          <cell r="V151">
            <v>644</v>
          </cell>
          <cell r="W151">
            <v>78</v>
          </cell>
          <cell r="X151">
            <v>624</v>
          </cell>
          <cell r="Z151">
            <v>0</v>
          </cell>
          <cell r="AB151">
            <v>0</v>
          </cell>
          <cell r="AD151">
            <v>0</v>
          </cell>
          <cell r="AE151">
            <v>2925.3</v>
          </cell>
          <cell r="AF151">
            <v>2925.3</v>
          </cell>
          <cell r="AG151">
            <v>17</v>
          </cell>
          <cell r="AH151">
            <v>0.09280325612053275</v>
          </cell>
          <cell r="AI151">
            <v>16</v>
          </cell>
          <cell r="AM151" t="str">
            <v>16</v>
          </cell>
        </row>
        <row r="152">
          <cell r="B152">
            <v>617</v>
          </cell>
          <cell r="C152" t="str">
            <v>Nastoupilová</v>
          </cell>
          <cell r="D152" t="str">
            <v>Daniela</v>
          </cell>
          <cell r="E152">
            <v>2006</v>
          </cell>
          <cell r="G152" t="str">
            <v>HK Lanškroun</v>
          </cell>
          <cell r="H152" t="str">
            <v>CZ</v>
          </cell>
          <cell r="J152">
            <v>0</v>
          </cell>
          <cell r="L152">
            <v>0</v>
          </cell>
          <cell r="N152">
            <v>0</v>
          </cell>
          <cell r="O152">
            <v>98</v>
          </cell>
          <cell r="P152">
            <v>588</v>
          </cell>
          <cell r="Q152">
            <v>86</v>
          </cell>
          <cell r="R152">
            <v>550.4</v>
          </cell>
          <cell r="S152">
            <v>80</v>
          </cell>
          <cell r="T152">
            <v>536</v>
          </cell>
          <cell r="U152">
            <v>92</v>
          </cell>
          <cell r="V152">
            <v>644</v>
          </cell>
          <cell r="W152">
            <v>74</v>
          </cell>
          <cell r="X152">
            <v>592</v>
          </cell>
          <cell r="Z152">
            <v>0</v>
          </cell>
          <cell r="AB152">
            <v>0</v>
          </cell>
          <cell r="AD152">
            <v>0</v>
          </cell>
          <cell r="AE152">
            <v>2910.4</v>
          </cell>
          <cell r="AF152">
            <v>2910.4</v>
          </cell>
          <cell r="AG152">
            <v>18</v>
          </cell>
          <cell r="AH152">
            <v>0.32707130908966064</v>
          </cell>
          <cell r="AI152">
            <v>17</v>
          </cell>
          <cell r="AM152" t="str">
            <v>17</v>
          </cell>
        </row>
        <row r="153">
          <cell r="B153">
            <v>616</v>
          </cell>
          <cell r="C153" t="str">
            <v>Nalezená</v>
          </cell>
          <cell r="D153" t="str">
            <v>Marie</v>
          </cell>
          <cell r="E153">
            <v>2006</v>
          </cell>
          <cell r="F153" t="str">
            <v>snajdy@seznam.cz</v>
          </cell>
          <cell r="G153" t="str">
            <v>Rocky Monkeys, Sokol Brno I</v>
          </cell>
          <cell r="H153" t="str">
            <v>CZ</v>
          </cell>
          <cell r="J153">
            <v>0</v>
          </cell>
          <cell r="L153">
            <v>0</v>
          </cell>
          <cell r="N153">
            <v>0</v>
          </cell>
          <cell r="O153">
            <v>86</v>
          </cell>
          <cell r="P153">
            <v>516</v>
          </cell>
          <cell r="Q153">
            <v>86</v>
          </cell>
          <cell r="R153">
            <v>550.4</v>
          </cell>
          <cell r="S153">
            <v>92</v>
          </cell>
          <cell r="T153">
            <v>616.4</v>
          </cell>
          <cell r="U153">
            <v>90</v>
          </cell>
          <cell r="V153">
            <v>630</v>
          </cell>
          <cell r="W153">
            <v>74</v>
          </cell>
          <cell r="X153">
            <v>592</v>
          </cell>
          <cell r="Z153">
            <v>0</v>
          </cell>
          <cell r="AB153">
            <v>0</v>
          </cell>
          <cell r="AD153">
            <v>0</v>
          </cell>
          <cell r="AE153">
            <v>2904.8</v>
          </cell>
          <cell r="AF153">
            <v>2904.8</v>
          </cell>
          <cell r="AG153">
            <v>19</v>
          </cell>
          <cell r="AH153">
            <v>0.5298730204813182</v>
          </cell>
          <cell r="AI153">
            <v>18</v>
          </cell>
          <cell r="AM153" t="str">
            <v>18</v>
          </cell>
        </row>
        <row r="154">
          <cell r="B154">
            <v>604</v>
          </cell>
          <cell r="C154" t="str">
            <v>Petřeková</v>
          </cell>
          <cell r="D154" t="str">
            <v>Karolína</v>
          </cell>
          <cell r="E154">
            <v>2005</v>
          </cell>
          <cell r="G154" t="str">
            <v>ZŠ Vsetín </v>
          </cell>
          <cell r="H154" t="str">
            <v>CZ</v>
          </cell>
          <cell r="J154">
            <v>0</v>
          </cell>
          <cell r="L154">
            <v>0</v>
          </cell>
          <cell r="N154">
            <v>0</v>
          </cell>
          <cell r="O154">
            <v>92</v>
          </cell>
          <cell r="P154">
            <v>552</v>
          </cell>
          <cell r="Q154">
            <v>96</v>
          </cell>
          <cell r="R154">
            <v>614.4</v>
          </cell>
          <cell r="S154">
            <v>80</v>
          </cell>
          <cell r="T154">
            <v>536</v>
          </cell>
          <cell r="U154">
            <v>82</v>
          </cell>
          <cell r="V154">
            <v>574</v>
          </cell>
          <cell r="W154">
            <v>75</v>
          </cell>
          <cell r="X154">
            <v>600</v>
          </cell>
          <cell r="Z154">
            <v>0</v>
          </cell>
          <cell r="AB154">
            <v>0</v>
          </cell>
          <cell r="AD154">
            <v>0</v>
          </cell>
          <cell r="AE154">
            <v>2876.4</v>
          </cell>
          <cell r="AF154">
            <v>2876.4</v>
          </cell>
          <cell r="AG154">
            <v>20</v>
          </cell>
          <cell r="AH154">
            <v>0.34081870736554265</v>
          </cell>
          <cell r="AI154">
            <v>19</v>
          </cell>
          <cell r="AM154" t="str">
            <v>19</v>
          </cell>
        </row>
        <row r="155">
          <cell r="B155">
            <v>610</v>
          </cell>
          <cell r="C155" t="str">
            <v>Krajčiková</v>
          </cell>
          <cell r="D155" t="str">
            <v>Miriam</v>
          </cell>
          <cell r="E155">
            <v>2006</v>
          </cell>
          <cell r="G155" t="str">
            <v>LeziemZleziem</v>
          </cell>
          <cell r="H155" t="str">
            <v>SK</v>
          </cell>
          <cell r="J155">
            <v>0</v>
          </cell>
          <cell r="L155">
            <v>0</v>
          </cell>
          <cell r="N155">
            <v>0</v>
          </cell>
          <cell r="O155">
            <v>92</v>
          </cell>
          <cell r="P155">
            <v>552</v>
          </cell>
          <cell r="Q155">
            <v>86</v>
          </cell>
          <cell r="R155">
            <v>550.4</v>
          </cell>
          <cell r="S155">
            <v>89</v>
          </cell>
          <cell r="T155">
            <v>596.3</v>
          </cell>
          <cell r="U155">
            <v>80</v>
          </cell>
          <cell r="V155">
            <v>560</v>
          </cell>
          <cell r="W155">
            <v>76</v>
          </cell>
          <cell r="X155">
            <v>608</v>
          </cell>
          <cell r="Z155">
            <v>0</v>
          </cell>
          <cell r="AB155">
            <v>0</v>
          </cell>
          <cell r="AD155">
            <v>0</v>
          </cell>
          <cell r="AE155">
            <v>2866.7</v>
          </cell>
          <cell r="AF155">
            <v>2866.7</v>
          </cell>
          <cell r="AG155">
            <v>21</v>
          </cell>
          <cell r="AH155">
            <v>0.6412783144041896</v>
          </cell>
          <cell r="AI155" t="str">
            <v>NE</v>
          </cell>
          <cell r="AM155" t="str">
            <v>NE</v>
          </cell>
        </row>
        <row r="156">
          <cell r="B156">
            <v>614</v>
          </cell>
          <cell r="C156" t="str">
            <v>Mrázová</v>
          </cell>
          <cell r="D156" t="str">
            <v>Lucie</v>
          </cell>
          <cell r="E156">
            <v>2006</v>
          </cell>
          <cell r="G156" t="str">
            <v>SPL Pustiměř</v>
          </cell>
          <cell r="H156" t="str">
            <v>CZ</v>
          </cell>
          <cell r="J156">
            <v>0</v>
          </cell>
          <cell r="L156">
            <v>0</v>
          </cell>
          <cell r="N156">
            <v>0</v>
          </cell>
          <cell r="O156">
            <v>90</v>
          </cell>
          <cell r="P156">
            <v>540</v>
          </cell>
          <cell r="Q156">
            <v>86</v>
          </cell>
          <cell r="R156">
            <v>550.4</v>
          </cell>
          <cell r="S156">
            <v>78</v>
          </cell>
          <cell r="T156">
            <v>522.6</v>
          </cell>
          <cell r="U156">
            <v>91</v>
          </cell>
          <cell r="V156">
            <v>637</v>
          </cell>
          <cell r="W156">
            <v>77</v>
          </cell>
          <cell r="X156">
            <v>616</v>
          </cell>
          <cell r="Z156">
            <v>0</v>
          </cell>
          <cell r="AB156">
            <v>0</v>
          </cell>
          <cell r="AD156">
            <v>0</v>
          </cell>
          <cell r="AE156">
            <v>2866</v>
          </cell>
          <cell r="AF156">
            <v>2866</v>
          </cell>
          <cell r="AG156">
            <v>22</v>
          </cell>
          <cell r="AH156">
            <v>0.804222347214818</v>
          </cell>
          <cell r="AI156">
            <v>20</v>
          </cell>
          <cell r="AM156" t="str">
            <v>20</v>
          </cell>
        </row>
        <row r="157">
          <cell r="B157">
            <v>623</v>
          </cell>
          <cell r="C157" t="str">
            <v>Ržoncová</v>
          </cell>
          <cell r="D157" t="str">
            <v>Anna</v>
          </cell>
          <cell r="E157">
            <v>2006</v>
          </cell>
          <cell r="G157" t="str">
            <v>LeziemZleziem</v>
          </cell>
          <cell r="H157" t="str">
            <v>SK</v>
          </cell>
          <cell r="J157">
            <v>0</v>
          </cell>
          <cell r="L157">
            <v>0</v>
          </cell>
          <cell r="N157">
            <v>0</v>
          </cell>
          <cell r="O157">
            <v>88</v>
          </cell>
          <cell r="P157">
            <v>528</v>
          </cell>
          <cell r="Q157">
            <v>88</v>
          </cell>
          <cell r="R157">
            <v>563.2</v>
          </cell>
          <cell r="S157">
            <v>80</v>
          </cell>
          <cell r="T157">
            <v>536</v>
          </cell>
          <cell r="U157">
            <v>80</v>
          </cell>
          <cell r="V157">
            <v>560</v>
          </cell>
          <cell r="W157">
            <v>82</v>
          </cell>
          <cell r="X157">
            <v>656</v>
          </cell>
          <cell r="Z157">
            <v>0</v>
          </cell>
          <cell r="AB157">
            <v>0</v>
          </cell>
          <cell r="AD157">
            <v>0</v>
          </cell>
          <cell r="AE157">
            <v>2843.2</v>
          </cell>
          <cell r="AF157">
            <v>2843.2</v>
          </cell>
          <cell r="AG157">
            <v>23</v>
          </cell>
          <cell r="AH157">
            <v>0.08786806277930737</v>
          </cell>
          <cell r="AI157" t="str">
            <v>NE</v>
          </cell>
          <cell r="AM157" t="str">
            <v>NE</v>
          </cell>
        </row>
        <row r="158">
          <cell r="B158">
            <v>627</v>
          </cell>
          <cell r="C158" t="str">
            <v>Škrobálková</v>
          </cell>
          <cell r="D158" t="str">
            <v>Klaudie</v>
          </cell>
          <cell r="E158">
            <v>2006</v>
          </cell>
          <cell r="G158" t="str">
            <v>"Korcle"-Tendon Blok Ostrava</v>
          </cell>
          <cell r="H158" t="str">
            <v>CZ</v>
          </cell>
          <cell r="J158">
            <v>0</v>
          </cell>
          <cell r="L158">
            <v>0</v>
          </cell>
          <cell r="N158">
            <v>0</v>
          </cell>
          <cell r="O158">
            <v>88</v>
          </cell>
          <cell r="P158">
            <v>528</v>
          </cell>
          <cell r="Q158">
            <v>80</v>
          </cell>
          <cell r="R158">
            <v>512</v>
          </cell>
          <cell r="S158">
            <v>80</v>
          </cell>
          <cell r="T158">
            <v>536</v>
          </cell>
          <cell r="U158">
            <v>82</v>
          </cell>
          <cell r="V158">
            <v>574</v>
          </cell>
          <cell r="W158">
            <v>80</v>
          </cell>
          <cell r="X158">
            <v>640</v>
          </cell>
          <cell r="Z158">
            <v>0</v>
          </cell>
          <cell r="AB158">
            <v>0</v>
          </cell>
          <cell r="AD158">
            <v>0</v>
          </cell>
          <cell r="AE158">
            <v>2790</v>
          </cell>
          <cell r="AF158">
            <v>2790</v>
          </cell>
          <cell r="AG158">
            <v>24</v>
          </cell>
          <cell r="AH158">
            <v>0.4409830830991268</v>
          </cell>
          <cell r="AI158">
            <v>21</v>
          </cell>
          <cell r="AM158" t="str">
            <v>21</v>
          </cell>
        </row>
        <row r="159">
          <cell r="B159">
            <v>642</v>
          </cell>
          <cell r="C159" t="str">
            <v>Juřicová</v>
          </cell>
          <cell r="D159" t="str">
            <v>Regina</v>
          </cell>
          <cell r="E159">
            <v>2005</v>
          </cell>
          <cell r="F159" t="str">
            <v>benesvas@gmail.com</v>
          </cell>
          <cell r="G159" t="str">
            <v>ZŠ Šafaříkova Val Mez</v>
          </cell>
          <cell r="H159" t="str">
            <v>CZ</v>
          </cell>
          <cell r="J159">
            <v>0</v>
          </cell>
          <cell r="L159">
            <v>0</v>
          </cell>
          <cell r="N159">
            <v>0</v>
          </cell>
          <cell r="O159">
            <v>88</v>
          </cell>
          <cell r="P159">
            <v>528</v>
          </cell>
          <cell r="Q159">
            <v>84</v>
          </cell>
          <cell r="R159">
            <v>537.6</v>
          </cell>
          <cell r="S159">
            <v>80</v>
          </cell>
          <cell r="T159">
            <v>536</v>
          </cell>
          <cell r="U159">
            <v>78</v>
          </cell>
          <cell r="V159">
            <v>546</v>
          </cell>
          <cell r="W159">
            <v>74</v>
          </cell>
          <cell r="X159">
            <v>592</v>
          </cell>
          <cell r="Z159">
            <v>0</v>
          </cell>
          <cell r="AB159">
            <v>0</v>
          </cell>
          <cell r="AD159">
            <v>0</v>
          </cell>
          <cell r="AE159">
            <v>2739.6</v>
          </cell>
          <cell r="AF159">
            <v>2739.6</v>
          </cell>
          <cell r="AG159">
            <v>25</v>
          </cell>
          <cell r="AH159">
            <v>0.5581577769480646</v>
          </cell>
          <cell r="AI159">
            <v>22</v>
          </cell>
          <cell r="AM159" t="str">
            <v>22</v>
          </cell>
        </row>
        <row r="160">
          <cell r="B160">
            <v>611</v>
          </cell>
          <cell r="C160" t="str">
            <v>Lazarčíková</v>
          </cell>
          <cell r="D160" t="str">
            <v>Lucie</v>
          </cell>
          <cell r="E160">
            <v>2006</v>
          </cell>
          <cell r="G160" t="str">
            <v>HK Orlová</v>
          </cell>
          <cell r="H160" t="str">
            <v>CZ</v>
          </cell>
          <cell r="J160">
            <v>0</v>
          </cell>
          <cell r="L160">
            <v>0</v>
          </cell>
          <cell r="N160">
            <v>0</v>
          </cell>
          <cell r="O160">
            <v>89</v>
          </cell>
          <cell r="P160">
            <v>534</v>
          </cell>
          <cell r="Q160">
            <v>76</v>
          </cell>
          <cell r="R160">
            <v>486.4</v>
          </cell>
          <cell r="S160">
            <v>79</v>
          </cell>
          <cell r="T160">
            <v>529.3</v>
          </cell>
          <cell r="U160">
            <v>78</v>
          </cell>
          <cell r="V160">
            <v>546</v>
          </cell>
          <cell r="W160">
            <v>74</v>
          </cell>
          <cell r="X160">
            <v>592</v>
          </cell>
          <cell r="Z160">
            <v>0</v>
          </cell>
          <cell r="AB160">
            <v>0</v>
          </cell>
          <cell r="AD160">
            <v>0</v>
          </cell>
          <cell r="AE160">
            <v>2687.7</v>
          </cell>
          <cell r="AF160">
            <v>2687.7</v>
          </cell>
          <cell r="AG160">
            <v>26</v>
          </cell>
          <cell r="AH160">
            <v>0.17717666761018336</v>
          </cell>
          <cell r="AI160">
            <v>23</v>
          </cell>
          <cell r="AM160" t="str">
            <v>23</v>
          </cell>
        </row>
        <row r="161">
          <cell r="B161">
            <v>643</v>
          </cell>
          <cell r="C161" t="str">
            <v>Kesslerová</v>
          </cell>
          <cell r="D161" t="str">
            <v>Antonie</v>
          </cell>
          <cell r="E161">
            <v>2005</v>
          </cell>
          <cell r="G161" t="str">
            <v>Šumperk</v>
          </cell>
          <cell r="H161" t="str">
            <v>CZ</v>
          </cell>
          <cell r="J161">
            <v>0</v>
          </cell>
          <cell r="L161">
            <v>0</v>
          </cell>
          <cell r="N161">
            <v>0</v>
          </cell>
          <cell r="O161">
            <v>86</v>
          </cell>
          <cell r="P161">
            <v>516</v>
          </cell>
          <cell r="Q161">
            <v>74</v>
          </cell>
          <cell r="R161">
            <v>473.6</v>
          </cell>
          <cell r="S161">
            <v>78</v>
          </cell>
          <cell r="T161">
            <v>522.6</v>
          </cell>
          <cell r="U161">
            <v>82</v>
          </cell>
          <cell r="V161">
            <v>574</v>
          </cell>
          <cell r="W161">
            <v>74</v>
          </cell>
          <cell r="X161">
            <v>592</v>
          </cell>
          <cell r="Z161">
            <v>0</v>
          </cell>
          <cell r="AB161">
            <v>0</v>
          </cell>
          <cell r="AD161">
            <v>0</v>
          </cell>
          <cell r="AE161">
            <v>2678.2</v>
          </cell>
          <cell r="AF161">
            <v>2678.2</v>
          </cell>
          <cell r="AG161">
            <v>27</v>
          </cell>
          <cell r="AH161">
            <v>0.6840672460384667</v>
          </cell>
          <cell r="AI161">
            <v>24</v>
          </cell>
          <cell r="AM161" t="str">
            <v>24</v>
          </cell>
        </row>
        <row r="162">
          <cell r="B162">
            <v>564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>
            <v>113</v>
          </cell>
          <cell r="C167" t="str">
            <v>Maršálek</v>
          </cell>
          <cell r="D167" t="str">
            <v>Matěj</v>
          </cell>
          <cell r="E167">
            <v>2005</v>
          </cell>
          <cell r="G167" t="str">
            <v>HO Frýdek-Místek</v>
          </cell>
          <cell r="H167" t="str">
            <v>CZ</v>
          </cell>
          <cell r="J167">
            <v>0</v>
          </cell>
          <cell r="L167">
            <v>0</v>
          </cell>
          <cell r="N167">
            <v>0</v>
          </cell>
          <cell r="O167">
            <v>100</v>
          </cell>
          <cell r="P167">
            <v>600</v>
          </cell>
          <cell r="Q167">
            <v>100</v>
          </cell>
          <cell r="R167">
            <v>640</v>
          </cell>
          <cell r="S167">
            <v>100</v>
          </cell>
          <cell r="T167">
            <v>670</v>
          </cell>
          <cell r="U167">
            <v>100</v>
          </cell>
          <cell r="V167">
            <v>700</v>
          </cell>
          <cell r="W167">
            <v>83</v>
          </cell>
          <cell r="X167">
            <v>664</v>
          </cell>
          <cell r="Z167">
            <v>0</v>
          </cell>
          <cell r="AB167">
            <v>0</v>
          </cell>
          <cell r="AD167">
            <v>0</v>
          </cell>
          <cell r="AE167">
            <v>3274</v>
          </cell>
          <cell r="AF167">
            <v>3274</v>
          </cell>
          <cell r="AG167">
            <v>1</v>
          </cell>
          <cell r="AH167">
            <v>0.5170646701008081</v>
          </cell>
          <cell r="AI167">
            <v>1</v>
          </cell>
          <cell r="AM167" t="str">
            <v>1</v>
          </cell>
        </row>
        <row r="168">
          <cell r="B168">
            <v>108</v>
          </cell>
          <cell r="C168" t="str">
            <v>Kolařík</v>
          </cell>
          <cell r="D168" t="str">
            <v>Matyáš</v>
          </cell>
          <cell r="E168">
            <v>2006</v>
          </cell>
          <cell r="G168" t="str">
            <v>Rocky Monkeys; Sokol Brno I</v>
          </cell>
          <cell r="H168" t="str">
            <v>CZ</v>
          </cell>
          <cell r="J168">
            <v>0</v>
          </cell>
          <cell r="L168">
            <v>0</v>
          </cell>
          <cell r="N168">
            <v>0</v>
          </cell>
          <cell r="O168">
            <v>100</v>
          </cell>
          <cell r="P168">
            <v>600</v>
          </cell>
          <cell r="Q168">
            <v>100</v>
          </cell>
          <cell r="R168">
            <v>640</v>
          </cell>
          <cell r="S168">
            <v>100</v>
          </cell>
          <cell r="T168">
            <v>670</v>
          </cell>
          <cell r="U168">
            <v>100</v>
          </cell>
          <cell r="V168">
            <v>700</v>
          </cell>
          <cell r="W168">
            <v>82</v>
          </cell>
          <cell r="X168">
            <v>656</v>
          </cell>
          <cell r="Y168">
            <v>87</v>
          </cell>
          <cell r="Z168">
            <v>730.8</v>
          </cell>
          <cell r="AB168">
            <v>0</v>
          </cell>
          <cell r="AD168">
            <v>0</v>
          </cell>
          <cell r="AE168">
            <v>3266</v>
          </cell>
          <cell r="AF168">
            <v>3996.8</v>
          </cell>
          <cell r="AG168">
            <v>2</v>
          </cell>
          <cell r="AH168">
            <v>0.877656479831785</v>
          </cell>
          <cell r="AI168">
            <v>2</v>
          </cell>
          <cell r="AM168" t="str">
            <v>2</v>
          </cell>
        </row>
        <row r="169">
          <cell r="B169">
            <v>105</v>
          </cell>
          <cell r="C169" t="str">
            <v>Jančuš</v>
          </cell>
          <cell r="D169" t="str">
            <v>Vilém</v>
          </cell>
          <cell r="E169">
            <v>2006</v>
          </cell>
          <cell r="G169" t="str">
            <v>Rocky Monkeys, Sokol Brno I</v>
          </cell>
          <cell r="H169" t="str">
            <v>CZ</v>
          </cell>
          <cell r="J169">
            <v>0</v>
          </cell>
          <cell r="L169">
            <v>0</v>
          </cell>
          <cell r="N169">
            <v>0</v>
          </cell>
          <cell r="O169">
            <v>100</v>
          </cell>
          <cell r="P169">
            <v>600</v>
          </cell>
          <cell r="Q169">
            <v>100</v>
          </cell>
          <cell r="R169">
            <v>640</v>
          </cell>
          <cell r="S169">
            <v>100</v>
          </cell>
          <cell r="T169">
            <v>670</v>
          </cell>
          <cell r="U169">
            <v>100</v>
          </cell>
          <cell r="V169">
            <v>700</v>
          </cell>
          <cell r="W169">
            <v>82</v>
          </cell>
          <cell r="X169">
            <v>656</v>
          </cell>
          <cell r="Y169">
            <v>85</v>
          </cell>
          <cell r="Z169">
            <v>714</v>
          </cell>
          <cell r="AB169">
            <v>0</v>
          </cell>
          <cell r="AD169">
            <v>0</v>
          </cell>
          <cell r="AE169">
            <v>3266</v>
          </cell>
          <cell r="AF169">
            <v>3980</v>
          </cell>
          <cell r="AG169">
            <v>3</v>
          </cell>
          <cell r="AH169">
            <v>0.22407834185287356</v>
          </cell>
          <cell r="AI169">
            <v>3</v>
          </cell>
          <cell r="AM169" t="str">
            <v>3</v>
          </cell>
        </row>
        <row r="170">
          <cell r="B170">
            <v>132</v>
          </cell>
          <cell r="C170" t="str">
            <v>Podhorský</v>
          </cell>
          <cell r="D170" t="str">
            <v>Jáchym</v>
          </cell>
          <cell r="E170">
            <v>2005</v>
          </cell>
          <cell r="G170" t="str">
            <v>"Korcle"-TendonBlok Ostrava</v>
          </cell>
          <cell r="H170" t="str">
            <v>CZ</v>
          </cell>
          <cell r="J170">
            <v>0</v>
          </cell>
          <cell r="L170">
            <v>0</v>
          </cell>
          <cell r="N170">
            <v>0</v>
          </cell>
          <cell r="O170">
            <v>100</v>
          </cell>
          <cell r="P170">
            <v>600</v>
          </cell>
          <cell r="Q170">
            <v>100</v>
          </cell>
          <cell r="R170">
            <v>640</v>
          </cell>
          <cell r="S170">
            <v>97</v>
          </cell>
          <cell r="T170">
            <v>649.9</v>
          </cell>
          <cell r="U170">
            <v>100</v>
          </cell>
          <cell r="V170">
            <v>700</v>
          </cell>
          <cell r="W170">
            <v>82</v>
          </cell>
          <cell r="X170">
            <v>656</v>
          </cell>
          <cell r="Z170">
            <v>0</v>
          </cell>
          <cell r="AB170">
            <v>0</v>
          </cell>
          <cell r="AD170">
            <v>0</v>
          </cell>
          <cell r="AE170">
            <v>3245.9</v>
          </cell>
          <cell r="AF170">
            <v>3245.9</v>
          </cell>
          <cell r="AG170">
            <v>4</v>
          </cell>
          <cell r="AH170">
            <v>0.936048208270222</v>
          </cell>
          <cell r="AI170">
            <v>4</v>
          </cell>
          <cell r="AM170" t="str">
            <v>4</v>
          </cell>
        </row>
        <row r="171">
          <cell r="B171">
            <v>124</v>
          </cell>
          <cell r="C171" t="str">
            <v>Sepši</v>
          </cell>
          <cell r="D171" t="str">
            <v>Jakub</v>
          </cell>
          <cell r="E171">
            <v>2006</v>
          </cell>
          <cell r="G171" t="str">
            <v>Rocky Monkeys, Sokol Brno I</v>
          </cell>
          <cell r="H171" t="str">
            <v>CZ</v>
          </cell>
          <cell r="J171">
            <v>0</v>
          </cell>
          <cell r="L171">
            <v>0</v>
          </cell>
          <cell r="N171">
            <v>0</v>
          </cell>
          <cell r="O171">
            <v>88</v>
          </cell>
          <cell r="P171">
            <v>528</v>
          </cell>
          <cell r="Q171">
            <v>100</v>
          </cell>
          <cell r="R171">
            <v>640</v>
          </cell>
          <cell r="S171">
            <v>100</v>
          </cell>
          <cell r="T171">
            <v>670</v>
          </cell>
          <cell r="U171">
            <v>100</v>
          </cell>
          <cell r="V171">
            <v>700</v>
          </cell>
          <cell r="W171">
            <v>82</v>
          </cell>
          <cell r="X171">
            <v>656</v>
          </cell>
          <cell r="Z171">
            <v>0</v>
          </cell>
          <cell r="AB171">
            <v>0</v>
          </cell>
          <cell r="AD171">
            <v>0</v>
          </cell>
          <cell r="AE171">
            <v>3194</v>
          </cell>
          <cell r="AF171">
            <v>3194</v>
          </cell>
          <cell r="AG171">
            <v>5</v>
          </cell>
          <cell r="AH171">
            <v>0.8746576858684421</v>
          </cell>
          <cell r="AI171">
            <v>5</v>
          </cell>
          <cell r="AM171" t="str">
            <v>5</v>
          </cell>
        </row>
        <row r="172">
          <cell r="B172">
            <v>138</v>
          </cell>
          <cell r="C172" t="str">
            <v>Ščučka</v>
          </cell>
          <cell r="D172" t="str">
            <v>Daniel</v>
          </cell>
          <cell r="E172">
            <v>2006</v>
          </cell>
          <cell r="G172" t="str">
            <v>HK Lanškroun</v>
          </cell>
          <cell r="H172" t="str">
            <v>CZ</v>
          </cell>
          <cell r="J172">
            <v>0</v>
          </cell>
          <cell r="L172">
            <v>0</v>
          </cell>
          <cell r="N172">
            <v>0</v>
          </cell>
          <cell r="O172">
            <v>89</v>
          </cell>
          <cell r="P172">
            <v>534</v>
          </cell>
          <cell r="Q172">
            <v>92</v>
          </cell>
          <cell r="R172">
            <v>588.8</v>
          </cell>
          <cell r="S172">
            <v>100</v>
          </cell>
          <cell r="T172">
            <v>670</v>
          </cell>
          <cell r="U172">
            <v>100</v>
          </cell>
          <cell r="V172">
            <v>700</v>
          </cell>
          <cell r="W172">
            <v>79</v>
          </cell>
          <cell r="X172">
            <v>632</v>
          </cell>
          <cell r="Z172">
            <v>0</v>
          </cell>
          <cell r="AB172">
            <v>0</v>
          </cell>
          <cell r="AD172">
            <v>0</v>
          </cell>
          <cell r="AE172">
            <v>3124.8</v>
          </cell>
          <cell r="AF172">
            <v>3124.8</v>
          </cell>
          <cell r="AG172">
            <v>6</v>
          </cell>
          <cell r="AH172">
            <v>0.7985863015055656</v>
          </cell>
          <cell r="AI172">
            <v>6</v>
          </cell>
          <cell r="AM172" t="str">
            <v>6</v>
          </cell>
        </row>
        <row r="173">
          <cell r="B173">
            <v>139</v>
          </cell>
          <cell r="C173" t="str">
            <v>Mareš</v>
          </cell>
          <cell r="D173" t="str">
            <v>Daniel</v>
          </cell>
          <cell r="E173">
            <v>2006</v>
          </cell>
          <cell r="G173" t="str">
            <v>HK Lanškroun</v>
          </cell>
          <cell r="H173" t="str">
            <v>CZ</v>
          </cell>
          <cell r="J173">
            <v>0</v>
          </cell>
          <cell r="L173">
            <v>0</v>
          </cell>
          <cell r="N173">
            <v>0</v>
          </cell>
          <cell r="O173">
            <v>84</v>
          </cell>
          <cell r="P173">
            <v>504</v>
          </cell>
          <cell r="Q173">
            <v>92</v>
          </cell>
          <cell r="R173">
            <v>588.8</v>
          </cell>
          <cell r="S173">
            <v>100</v>
          </cell>
          <cell r="T173">
            <v>670</v>
          </cell>
          <cell r="U173">
            <v>100</v>
          </cell>
          <cell r="V173">
            <v>700</v>
          </cell>
          <cell r="W173">
            <v>76</v>
          </cell>
          <cell r="X173">
            <v>608</v>
          </cell>
          <cell r="Z173">
            <v>0</v>
          </cell>
          <cell r="AB173">
            <v>0</v>
          </cell>
          <cell r="AD173">
            <v>0</v>
          </cell>
          <cell r="AE173">
            <v>3070.8</v>
          </cell>
          <cell r="AF173">
            <v>3070.8</v>
          </cell>
          <cell r="AG173">
            <v>7</v>
          </cell>
          <cell r="AH173">
            <v>0.09412706224247813</v>
          </cell>
          <cell r="AI173">
            <v>7</v>
          </cell>
          <cell r="AM173" t="str">
            <v>7</v>
          </cell>
        </row>
        <row r="174">
          <cell r="B174">
            <v>137</v>
          </cell>
          <cell r="C174" t="str">
            <v>Vařecha</v>
          </cell>
          <cell r="D174" t="str">
            <v>Štěpán</v>
          </cell>
          <cell r="E174">
            <v>2006</v>
          </cell>
          <cell r="G174" t="str">
            <v>Kuřim</v>
          </cell>
          <cell r="H174" t="str">
            <v>CZ</v>
          </cell>
          <cell r="J174">
            <v>0</v>
          </cell>
          <cell r="L174">
            <v>0</v>
          </cell>
          <cell r="N174">
            <v>0</v>
          </cell>
          <cell r="O174">
            <v>96</v>
          </cell>
          <cell r="P174">
            <v>576</v>
          </cell>
          <cell r="Q174">
            <v>90</v>
          </cell>
          <cell r="R174">
            <v>576</v>
          </cell>
          <cell r="S174">
            <v>90</v>
          </cell>
          <cell r="T174">
            <v>603</v>
          </cell>
          <cell r="U174">
            <v>88</v>
          </cell>
          <cell r="V174">
            <v>616</v>
          </cell>
          <cell r="W174">
            <v>82</v>
          </cell>
          <cell r="X174">
            <v>656</v>
          </cell>
          <cell r="Z174">
            <v>0</v>
          </cell>
          <cell r="AB174">
            <v>0</v>
          </cell>
          <cell r="AD174">
            <v>0</v>
          </cell>
          <cell r="AE174">
            <v>3027</v>
          </cell>
          <cell r="AF174">
            <v>3027</v>
          </cell>
          <cell r="AG174">
            <v>8</v>
          </cell>
          <cell r="AH174">
            <v>0.257204984780401</v>
          </cell>
          <cell r="AI174">
            <v>8</v>
          </cell>
          <cell r="AM174" t="str">
            <v>8</v>
          </cell>
        </row>
        <row r="175">
          <cell r="B175">
            <v>134</v>
          </cell>
          <cell r="C175" t="str">
            <v>Smítal</v>
          </cell>
          <cell r="D175" t="str">
            <v>Lukáš</v>
          </cell>
          <cell r="E175">
            <v>2006</v>
          </cell>
          <cell r="G175" t="str">
            <v>Flash Olomouc</v>
          </cell>
          <cell r="H175" t="str">
            <v>CZ</v>
          </cell>
          <cell r="J175">
            <v>0</v>
          </cell>
          <cell r="L175">
            <v>0</v>
          </cell>
          <cell r="N175">
            <v>0</v>
          </cell>
          <cell r="O175">
            <v>89</v>
          </cell>
          <cell r="P175">
            <v>534</v>
          </cell>
          <cell r="Q175">
            <v>88</v>
          </cell>
          <cell r="R175">
            <v>563.2</v>
          </cell>
          <cell r="S175">
            <v>80</v>
          </cell>
          <cell r="T175">
            <v>536</v>
          </cell>
          <cell r="U175">
            <v>82</v>
          </cell>
          <cell r="V175">
            <v>574</v>
          </cell>
          <cell r="W175">
            <v>81</v>
          </cell>
          <cell r="X175">
            <v>648</v>
          </cell>
          <cell r="Z175">
            <v>0</v>
          </cell>
          <cell r="AB175">
            <v>0</v>
          </cell>
          <cell r="AD175">
            <v>0</v>
          </cell>
          <cell r="AE175">
            <v>2855.2</v>
          </cell>
          <cell r="AF175">
            <v>2855.2</v>
          </cell>
          <cell r="AG175">
            <v>9</v>
          </cell>
          <cell r="AH175">
            <v>0.14214040664955974</v>
          </cell>
          <cell r="AI175">
            <v>9</v>
          </cell>
          <cell r="AM175" t="str">
            <v>9</v>
          </cell>
        </row>
        <row r="176">
          <cell r="B176">
            <v>101</v>
          </cell>
          <cell r="C176" t="str">
            <v>Bilík</v>
          </cell>
          <cell r="D176" t="str">
            <v>Daniel</v>
          </cell>
          <cell r="E176">
            <v>2005</v>
          </cell>
          <cell r="G176" t="str">
            <v>ZŠ Šafaříkova Val.Mez.</v>
          </cell>
          <cell r="H176" t="str">
            <v>CZ</v>
          </cell>
          <cell r="J176">
            <v>0</v>
          </cell>
          <cell r="L176">
            <v>0</v>
          </cell>
          <cell r="N176">
            <v>0</v>
          </cell>
          <cell r="O176">
            <v>89</v>
          </cell>
          <cell r="P176">
            <v>534</v>
          </cell>
          <cell r="Q176">
            <v>88</v>
          </cell>
          <cell r="R176">
            <v>563.2</v>
          </cell>
          <cell r="S176">
            <v>79</v>
          </cell>
          <cell r="T176">
            <v>529.3</v>
          </cell>
          <cell r="U176">
            <v>92</v>
          </cell>
          <cell r="V176">
            <v>644</v>
          </cell>
          <cell r="W176">
            <v>72</v>
          </cell>
          <cell r="X176">
            <v>576</v>
          </cell>
          <cell r="Z176">
            <v>0</v>
          </cell>
          <cell r="AB176">
            <v>0</v>
          </cell>
          <cell r="AD176">
            <v>0</v>
          </cell>
          <cell r="AE176">
            <v>2846.5</v>
          </cell>
          <cell r="AF176">
            <v>2846.5</v>
          </cell>
          <cell r="AG176">
            <v>10</v>
          </cell>
          <cell r="AH176">
            <v>0.12474070908501744</v>
          </cell>
          <cell r="AI176">
            <v>10</v>
          </cell>
          <cell r="AM176" t="str">
            <v>10</v>
          </cell>
        </row>
        <row r="177">
          <cell r="B177">
            <v>140</v>
          </cell>
          <cell r="C177" t="str">
            <v>Petřek</v>
          </cell>
          <cell r="D177" t="str">
            <v>Jan</v>
          </cell>
          <cell r="E177">
            <v>2006</v>
          </cell>
          <cell r="G177" t="str">
            <v>ZŠ Vsetín - Luh</v>
          </cell>
          <cell r="H177" t="str">
            <v>CZ</v>
          </cell>
          <cell r="J177">
            <v>0</v>
          </cell>
          <cell r="L177">
            <v>0</v>
          </cell>
          <cell r="N177">
            <v>0</v>
          </cell>
          <cell r="O177">
            <v>88</v>
          </cell>
          <cell r="P177">
            <v>528</v>
          </cell>
          <cell r="Q177">
            <v>86</v>
          </cell>
          <cell r="R177">
            <v>550.4</v>
          </cell>
          <cell r="S177">
            <v>79</v>
          </cell>
          <cell r="T177">
            <v>529.3</v>
          </cell>
          <cell r="U177">
            <v>82</v>
          </cell>
          <cell r="V177">
            <v>574</v>
          </cell>
          <cell r="W177">
            <v>79</v>
          </cell>
          <cell r="X177">
            <v>632</v>
          </cell>
          <cell r="Z177">
            <v>0</v>
          </cell>
          <cell r="AB177">
            <v>0</v>
          </cell>
          <cell r="AD177">
            <v>0</v>
          </cell>
          <cell r="AE177">
            <v>2813.7</v>
          </cell>
          <cell r="AF177">
            <v>2813.7</v>
          </cell>
          <cell r="AG177">
            <v>11</v>
          </cell>
          <cell r="AH177">
            <v>0.8246644511818886</v>
          </cell>
          <cell r="AI177">
            <v>11</v>
          </cell>
          <cell r="AM177" t="str">
            <v>11</v>
          </cell>
        </row>
        <row r="178">
          <cell r="B178">
            <v>126</v>
          </cell>
          <cell r="C178" t="str">
            <v>Srba</v>
          </cell>
          <cell r="D178" t="str">
            <v>Štěpán</v>
          </cell>
          <cell r="E178">
            <v>2006</v>
          </cell>
          <cell r="G178" t="str">
            <v>ZŠ Vsetín - Luh</v>
          </cell>
          <cell r="H178" t="str">
            <v>CZ</v>
          </cell>
          <cell r="J178">
            <v>0</v>
          </cell>
          <cell r="L178">
            <v>0</v>
          </cell>
          <cell r="N178">
            <v>0</v>
          </cell>
          <cell r="O178">
            <v>88</v>
          </cell>
          <cell r="P178">
            <v>528</v>
          </cell>
          <cell r="Q178">
            <v>74</v>
          </cell>
          <cell r="R178">
            <v>473.6</v>
          </cell>
          <cell r="S178">
            <v>78</v>
          </cell>
          <cell r="T178">
            <v>522.6</v>
          </cell>
          <cell r="U178">
            <v>94</v>
          </cell>
          <cell r="V178">
            <v>658</v>
          </cell>
          <cell r="W178">
            <v>73</v>
          </cell>
          <cell r="X178">
            <v>584</v>
          </cell>
          <cell r="Z178">
            <v>0</v>
          </cell>
          <cell r="AB178">
            <v>0</v>
          </cell>
          <cell r="AD178">
            <v>0</v>
          </cell>
          <cell r="AE178">
            <v>2766.2</v>
          </cell>
          <cell r="AF178">
            <v>2766.2</v>
          </cell>
          <cell r="AG178">
            <v>12</v>
          </cell>
          <cell r="AH178">
            <v>0.7701542349532247</v>
          </cell>
          <cell r="AI178">
            <v>12</v>
          </cell>
          <cell r="AM178" t="str">
            <v>12</v>
          </cell>
        </row>
        <row r="179">
          <cell r="B179">
            <v>136</v>
          </cell>
          <cell r="C179" t="str">
            <v>Petr</v>
          </cell>
          <cell r="D179" t="str">
            <v>Tomáš</v>
          </cell>
          <cell r="E179">
            <v>2006</v>
          </cell>
          <cell r="G179" t="str">
            <v>Flash Olomouc</v>
          </cell>
          <cell r="H179" t="str">
            <v>CZ</v>
          </cell>
          <cell r="J179">
            <v>0</v>
          </cell>
          <cell r="L179">
            <v>0</v>
          </cell>
          <cell r="N179">
            <v>0</v>
          </cell>
          <cell r="O179">
            <v>84</v>
          </cell>
          <cell r="P179">
            <v>504</v>
          </cell>
          <cell r="Q179">
            <v>74</v>
          </cell>
          <cell r="R179">
            <v>473.6</v>
          </cell>
          <cell r="S179">
            <v>79</v>
          </cell>
          <cell r="T179">
            <v>529.3</v>
          </cell>
          <cell r="U179">
            <v>88</v>
          </cell>
          <cell r="V179">
            <v>616</v>
          </cell>
          <cell r="W179">
            <v>80</v>
          </cell>
          <cell r="X179">
            <v>640</v>
          </cell>
          <cell r="Z179">
            <v>0</v>
          </cell>
          <cell r="AB179">
            <v>0</v>
          </cell>
          <cell r="AD179">
            <v>0</v>
          </cell>
          <cell r="AE179">
            <v>2762.9</v>
          </cell>
          <cell r="AF179">
            <v>2762.9</v>
          </cell>
          <cell r="AG179">
            <v>13</v>
          </cell>
          <cell r="AH179">
            <v>0.46363594313152134</v>
          </cell>
          <cell r="AI179">
            <v>13</v>
          </cell>
          <cell r="AM179" t="str">
            <v>13</v>
          </cell>
        </row>
        <row r="180">
          <cell r="B180">
            <v>135</v>
          </cell>
          <cell r="C180" t="str">
            <v>Čep</v>
          </cell>
          <cell r="D180" t="str">
            <v>Kryštof</v>
          </cell>
          <cell r="E180">
            <v>2006</v>
          </cell>
          <cell r="G180" t="str">
            <v>ZŠ Šafaříkova Val.Mez.</v>
          </cell>
          <cell r="H180" t="str">
            <v>CZ</v>
          </cell>
          <cell r="J180">
            <v>0</v>
          </cell>
          <cell r="L180">
            <v>0</v>
          </cell>
          <cell r="N180">
            <v>0</v>
          </cell>
          <cell r="O180">
            <v>86</v>
          </cell>
          <cell r="P180">
            <v>516</v>
          </cell>
          <cell r="Q180">
            <v>84</v>
          </cell>
          <cell r="R180">
            <v>537.6</v>
          </cell>
          <cell r="S180">
            <v>80</v>
          </cell>
          <cell r="T180">
            <v>536</v>
          </cell>
          <cell r="U180">
            <v>78</v>
          </cell>
          <cell r="V180">
            <v>546</v>
          </cell>
          <cell r="W180">
            <v>74</v>
          </cell>
          <cell r="X180">
            <v>592</v>
          </cell>
          <cell r="Z180">
            <v>0</v>
          </cell>
          <cell r="AB180">
            <v>0</v>
          </cell>
          <cell r="AD180">
            <v>0</v>
          </cell>
          <cell r="AE180">
            <v>2727.6</v>
          </cell>
          <cell r="AF180">
            <v>2727.6</v>
          </cell>
          <cell r="AG180">
            <v>14</v>
          </cell>
          <cell r="AH180">
            <v>0.12825309531763196</v>
          </cell>
          <cell r="AI180">
            <v>14</v>
          </cell>
          <cell r="AM180" t="str">
            <v>14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668</v>
          </cell>
          <cell r="C199" t="str">
            <v>Králíková</v>
          </cell>
          <cell r="D199" t="str">
            <v>Nikola</v>
          </cell>
          <cell r="E199">
            <v>2003</v>
          </cell>
          <cell r="G199" t="str">
            <v>Vertikon Zlín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100</v>
          </cell>
          <cell r="R199">
            <v>640</v>
          </cell>
          <cell r="S199">
            <v>100</v>
          </cell>
          <cell r="T199">
            <v>670</v>
          </cell>
          <cell r="U199">
            <v>100</v>
          </cell>
          <cell r="V199">
            <v>700</v>
          </cell>
          <cell r="W199">
            <v>85</v>
          </cell>
          <cell r="X199">
            <v>680</v>
          </cell>
          <cell r="Y199">
            <v>92</v>
          </cell>
          <cell r="Z199">
            <v>772.8</v>
          </cell>
          <cell r="AB199">
            <v>0</v>
          </cell>
          <cell r="AD199">
            <v>0</v>
          </cell>
          <cell r="AE199">
            <v>3462.8</v>
          </cell>
          <cell r="AF199">
            <v>3462.8</v>
          </cell>
          <cell r="AG199">
            <v>1</v>
          </cell>
          <cell r="AH199">
            <v>0.9346328196115792</v>
          </cell>
          <cell r="AI199">
            <v>1</v>
          </cell>
          <cell r="AM199" t="str">
            <v>1</v>
          </cell>
        </row>
        <row r="200">
          <cell r="B200">
            <v>691</v>
          </cell>
          <cell r="C200" t="str">
            <v>Toužínová</v>
          </cell>
          <cell r="D200" t="str">
            <v>Lenka</v>
          </cell>
          <cell r="E200">
            <v>2004</v>
          </cell>
          <cell r="G200" t="str">
            <v>Rocky Monkeys, Sokol Brno I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100</v>
          </cell>
          <cell r="R200">
            <v>640</v>
          </cell>
          <cell r="S200">
            <v>100</v>
          </cell>
          <cell r="T200">
            <v>670</v>
          </cell>
          <cell r="U200">
            <v>100</v>
          </cell>
          <cell r="V200">
            <v>700</v>
          </cell>
          <cell r="W200">
            <v>85</v>
          </cell>
          <cell r="X200">
            <v>680</v>
          </cell>
          <cell r="Y200">
            <v>91</v>
          </cell>
          <cell r="Z200">
            <v>764.4</v>
          </cell>
          <cell r="AB200">
            <v>0</v>
          </cell>
          <cell r="AD200">
            <v>0</v>
          </cell>
          <cell r="AE200">
            <v>3454.4</v>
          </cell>
          <cell r="AF200">
            <v>3454.4</v>
          </cell>
          <cell r="AG200">
            <v>2</v>
          </cell>
          <cell r="AH200">
            <v>0.06834828434512019</v>
          </cell>
          <cell r="AI200">
            <v>2</v>
          </cell>
          <cell r="AM200" t="str">
            <v>2</v>
          </cell>
        </row>
        <row r="201">
          <cell r="B201">
            <v>654</v>
          </cell>
          <cell r="C201" t="str">
            <v>Ciechanowska</v>
          </cell>
          <cell r="D201" t="str">
            <v>Martyna</v>
          </cell>
          <cell r="E201">
            <v>2004</v>
          </cell>
          <cell r="G201" t="str">
            <v>GTW Gliwice</v>
          </cell>
          <cell r="H201" t="str">
            <v>PL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100</v>
          </cell>
          <cell r="R201">
            <v>640</v>
          </cell>
          <cell r="S201">
            <v>100</v>
          </cell>
          <cell r="T201">
            <v>670</v>
          </cell>
          <cell r="U201">
            <v>100</v>
          </cell>
          <cell r="V201">
            <v>700</v>
          </cell>
          <cell r="W201">
            <v>89</v>
          </cell>
          <cell r="X201">
            <v>712</v>
          </cell>
          <cell r="Y201">
            <v>86</v>
          </cell>
          <cell r="Z201">
            <v>722.4</v>
          </cell>
          <cell r="AB201">
            <v>0</v>
          </cell>
          <cell r="AD201">
            <v>0</v>
          </cell>
          <cell r="AE201">
            <v>3444.4</v>
          </cell>
          <cell r="AF201">
            <v>3444.4</v>
          </cell>
          <cell r="AG201">
            <v>3</v>
          </cell>
          <cell r="AH201">
            <v>0.5706173619255424</v>
          </cell>
          <cell r="AI201" t="str">
            <v>NE</v>
          </cell>
          <cell r="AM201" t="str">
            <v>NE</v>
          </cell>
        </row>
        <row r="202">
          <cell r="B202">
            <v>680</v>
          </cell>
          <cell r="C202" t="str">
            <v>Plšková</v>
          </cell>
          <cell r="D202" t="str">
            <v>Adéla</v>
          </cell>
          <cell r="E202">
            <v>2003</v>
          </cell>
          <cell r="G202" t="str">
            <v>ZŠ Vsetín - Luh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100</v>
          </cell>
          <cell r="R202">
            <v>640</v>
          </cell>
          <cell r="S202">
            <v>100</v>
          </cell>
          <cell r="T202">
            <v>670</v>
          </cell>
          <cell r="U202">
            <v>100</v>
          </cell>
          <cell r="V202">
            <v>700</v>
          </cell>
          <cell r="W202">
            <v>84</v>
          </cell>
          <cell r="X202">
            <v>672</v>
          </cell>
          <cell r="Y202">
            <v>87</v>
          </cell>
          <cell r="Z202">
            <v>730.8</v>
          </cell>
          <cell r="AB202">
            <v>0</v>
          </cell>
          <cell r="AD202">
            <v>0</v>
          </cell>
          <cell r="AE202">
            <v>3412.8</v>
          </cell>
          <cell r="AF202">
            <v>3412.8</v>
          </cell>
          <cell r="AG202">
            <v>4</v>
          </cell>
          <cell r="AH202">
            <v>0.32259718934074044</v>
          </cell>
          <cell r="AI202">
            <v>3</v>
          </cell>
          <cell r="AM202" t="str">
            <v>3</v>
          </cell>
        </row>
        <row r="203">
          <cell r="B203">
            <v>652</v>
          </cell>
          <cell r="C203" t="str">
            <v>Chvílová</v>
          </cell>
          <cell r="D203" t="str">
            <v>Tereza</v>
          </cell>
          <cell r="E203">
            <v>2003</v>
          </cell>
          <cell r="G203" t="str">
            <v>HO Příbor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100</v>
          </cell>
          <cell r="R203">
            <v>640</v>
          </cell>
          <cell r="S203">
            <v>100</v>
          </cell>
          <cell r="T203">
            <v>670</v>
          </cell>
          <cell r="U203">
            <v>100</v>
          </cell>
          <cell r="V203">
            <v>700</v>
          </cell>
          <cell r="W203">
            <v>85</v>
          </cell>
          <cell r="X203">
            <v>680</v>
          </cell>
          <cell r="Y203">
            <v>86</v>
          </cell>
          <cell r="Z203">
            <v>722.4</v>
          </cell>
          <cell r="AB203">
            <v>0</v>
          </cell>
          <cell r="AD203">
            <v>0</v>
          </cell>
          <cell r="AE203">
            <v>3412.4</v>
          </cell>
          <cell r="AF203">
            <v>3412.4</v>
          </cell>
          <cell r="AG203">
            <v>5</v>
          </cell>
          <cell r="AH203">
            <v>0.5390378069132566</v>
          </cell>
          <cell r="AI203">
            <v>4</v>
          </cell>
          <cell r="AM203" t="str">
            <v>4</v>
          </cell>
        </row>
        <row r="204">
          <cell r="B204">
            <v>655</v>
          </cell>
          <cell r="C204" t="str">
            <v>Deuserová</v>
          </cell>
          <cell r="D204" t="str">
            <v>Emma</v>
          </cell>
          <cell r="E204">
            <v>2003</v>
          </cell>
          <cell r="G204" t="str">
            <v>HO Rebel Pustimer, lezeckytrenink.cz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100</v>
          </cell>
          <cell r="R204">
            <v>640</v>
          </cell>
          <cell r="S204">
            <v>100</v>
          </cell>
          <cell r="T204">
            <v>670</v>
          </cell>
          <cell r="U204">
            <v>100</v>
          </cell>
          <cell r="V204">
            <v>700</v>
          </cell>
          <cell r="W204">
            <v>84</v>
          </cell>
          <cell r="X204">
            <v>672</v>
          </cell>
          <cell r="Y204">
            <v>86</v>
          </cell>
          <cell r="Z204">
            <v>722.4</v>
          </cell>
          <cell r="AB204">
            <v>0</v>
          </cell>
          <cell r="AD204">
            <v>0</v>
          </cell>
          <cell r="AE204">
            <v>3404.4</v>
          </cell>
          <cell r="AF204">
            <v>3404.4</v>
          </cell>
          <cell r="AG204">
            <v>6</v>
          </cell>
          <cell r="AH204">
            <v>0.4814672104548663</v>
          </cell>
          <cell r="AI204">
            <v>5</v>
          </cell>
          <cell r="AM204" t="str">
            <v>5</v>
          </cell>
        </row>
        <row r="205">
          <cell r="B205">
            <v>693</v>
          </cell>
          <cell r="C205" t="str">
            <v>Vaverková</v>
          </cell>
          <cell r="D205" t="str">
            <v>Adéla</v>
          </cell>
          <cell r="E205">
            <v>2004</v>
          </cell>
          <cell r="G205" t="str">
            <v>Rocky Monkeys, Sokol Brno I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100</v>
          </cell>
          <cell r="R205">
            <v>640</v>
          </cell>
          <cell r="S205">
            <v>100</v>
          </cell>
          <cell r="T205">
            <v>670</v>
          </cell>
          <cell r="U205">
            <v>100</v>
          </cell>
          <cell r="V205">
            <v>700</v>
          </cell>
          <cell r="W205">
            <v>83</v>
          </cell>
          <cell r="X205">
            <v>664</v>
          </cell>
          <cell r="Y205">
            <v>86</v>
          </cell>
          <cell r="Z205">
            <v>722.4</v>
          </cell>
          <cell r="AB205">
            <v>0</v>
          </cell>
          <cell r="AD205">
            <v>0</v>
          </cell>
          <cell r="AE205">
            <v>3396.4</v>
          </cell>
          <cell r="AF205">
            <v>3396.4</v>
          </cell>
          <cell r="AG205">
            <v>7</v>
          </cell>
          <cell r="AH205">
            <v>0.7578976743388921</v>
          </cell>
          <cell r="AI205">
            <v>6</v>
          </cell>
          <cell r="AM205" t="str">
            <v>6</v>
          </cell>
        </row>
        <row r="206">
          <cell r="B206">
            <v>665</v>
          </cell>
          <cell r="C206" t="str">
            <v>Chmelíčková</v>
          </cell>
          <cell r="D206" t="str">
            <v>Aneli</v>
          </cell>
          <cell r="E206">
            <v>2003</v>
          </cell>
          <cell r="G206" t="str">
            <v>Rocky Monkeys, Sokol Brno I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100</v>
          </cell>
          <cell r="R206">
            <v>640</v>
          </cell>
          <cell r="S206">
            <v>100</v>
          </cell>
          <cell r="T206">
            <v>670</v>
          </cell>
          <cell r="U206">
            <v>100</v>
          </cell>
          <cell r="V206">
            <v>700</v>
          </cell>
          <cell r="W206">
            <v>76</v>
          </cell>
          <cell r="X206">
            <v>608</v>
          </cell>
          <cell r="Y206">
            <v>80</v>
          </cell>
          <cell r="Z206">
            <v>672</v>
          </cell>
          <cell r="AB206">
            <v>0</v>
          </cell>
          <cell r="AD206">
            <v>0</v>
          </cell>
          <cell r="AE206">
            <v>3290</v>
          </cell>
          <cell r="AF206">
            <v>3290</v>
          </cell>
          <cell r="AG206">
            <v>8</v>
          </cell>
          <cell r="AH206">
            <v>0.5203933478333056</v>
          </cell>
          <cell r="AI206">
            <v>7</v>
          </cell>
          <cell r="AM206" t="str">
            <v>7</v>
          </cell>
        </row>
        <row r="207">
          <cell r="B207">
            <v>653</v>
          </cell>
          <cell r="C207" t="str">
            <v>Aksman</v>
          </cell>
          <cell r="D207" t="str">
            <v>Patrycja</v>
          </cell>
          <cell r="E207">
            <v>2004</v>
          </cell>
          <cell r="G207" t="str">
            <v>GTW Gliwice (PL)</v>
          </cell>
          <cell r="H207" t="str">
            <v>PL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100</v>
          </cell>
          <cell r="R207">
            <v>640</v>
          </cell>
          <cell r="S207">
            <v>100</v>
          </cell>
          <cell r="T207">
            <v>670</v>
          </cell>
          <cell r="U207">
            <v>100</v>
          </cell>
          <cell r="V207">
            <v>700</v>
          </cell>
          <cell r="W207">
            <v>82</v>
          </cell>
          <cell r="X207">
            <v>656</v>
          </cell>
          <cell r="Y207">
            <v>71</v>
          </cell>
          <cell r="Z207">
            <v>596.4</v>
          </cell>
          <cell r="AB207">
            <v>0</v>
          </cell>
          <cell r="AD207">
            <v>0</v>
          </cell>
          <cell r="AE207">
            <v>3262.4</v>
          </cell>
          <cell r="AF207">
            <v>3262.4</v>
          </cell>
          <cell r="AG207">
            <v>9</v>
          </cell>
          <cell r="AH207">
            <v>0.24790674191899598</v>
          </cell>
          <cell r="AI207" t="str">
            <v>NE</v>
          </cell>
          <cell r="AM207" t="str">
            <v>NE</v>
          </cell>
        </row>
        <row r="208">
          <cell r="B208">
            <v>682</v>
          </cell>
          <cell r="C208" t="str">
            <v>Pospíšilová</v>
          </cell>
          <cell r="D208" t="str">
            <v>Linda</v>
          </cell>
          <cell r="E208">
            <v>2003</v>
          </cell>
          <cell r="G208" t="str">
            <v>Vertikon Zlín</v>
          </cell>
          <cell r="H208" t="str">
            <v>CZ</v>
          </cell>
          <cell r="J208">
            <v>0</v>
          </cell>
          <cell r="L208">
            <v>0</v>
          </cell>
          <cell r="N208">
            <v>0</v>
          </cell>
          <cell r="P208">
            <v>0</v>
          </cell>
          <cell r="Q208">
            <v>100</v>
          </cell>
          <cell r="R208">
            <v>640</v>
          </cell>
          <cell r="S208">
            <v>94</v>
          </cell>
          <cell r="T208">
            <v>629.8</v>
          </cell>
          <cell r="U208">
            <v>100</v>
          </cell>
          <cell r="V208">
            <v>700</v>
          </cell>
          <cell r="W208">
            <v>83</v>
          </cell>
          <cell r="X208">
            <v>664</v>
          </cell>
          <cell r="Y208">
            <v>74</v>
          </cell>
          <cell r="Z208">
            <v>621.6</v>
          </cell>
          <cell r="AB208">
            <v>0</v>
          </cell>
          <cell r="AD208">
            <v>0</v>
          </cell>
          <cell r="AE208">
            <v>3255.4</v>
          </cell>
          <cell r="AF208">
            <v>3255.4</v>
          </cell>
          <cell r="AG208">
            <v>10</v>
          </cell>
          <cell r="AH208">
            <v>0.4067886744160205</v>
          </cell>
          <cell r="AI208">
            <v>9</v>
          </cell>
          <cell r="AM208" t="str">
            <v>9</v>
          </cell>
        </row>
        <row r="209">
          <cell r="B209">
            <v>675</v>
          </cell>
          <cell r="C209" t="str">
            <v>Moravková </v>
          </cell>
          <cell r="D209" t="str">
            <v>Karin</v>
          </cell>
          <cell r="E209">
            <v>2004</v>
          </cell>
          <cell r="G209" t="str">
            <v>LeziemZleziem</v>
          </cell>
          <cell r="H209" t="str">
            <v>SK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94</v>
          </cell>
          <cell r="R209">
            <v>601.6</v>
          </cell>
          <cell r="S209">
            <v>100</v>
          </cell>
          <cell r="T209">
            <v>670</v>
          </cell>
          <cell r="U209">
            <v>100</v>
          </cell>
          <cell r="V209">
            <v>700</v>
          </cell>
          <cell r="W209">
            <v>82</v>
          </cell>
          <cell r="X209">
            <v>656</v>
          </cell>
          <cell r="Y209">
            <v>71</v>
          </cell>
          <cell r="Z209">
            <v>596.4</v>
          </cell>
          <cell r="AB209">
            <v>0</v>
          </cell>
          <cell r="AD209">
            <v>0</v>
          </cell>
          <cell r="AE209">
            <v>3224</v>
          </cell>
          <cell r="AF209">
            <v>3224</v>
          </cell>
          <cell r="AG209">
            <v>11</v>
          </cell>
          <cell r="AH209">
            <v>0.9468578258529305</v>
          </cell>
          <cell r="AI209" t="str">
            <v>NE</v>
          </cell>
          <cell r="AM209" t="str">
            <v>NE</v>
          </cell>
        </row>
        <row r="210">
          <cell r="B210">
            <v>651</v>
          </cell>
          <cell r="C210" t="str">
            <v>Hurtová</v>
          </cell>
          <cell r="D210" t="str">
            <v>Klára</v>
          </cell>
          <cell r="E210">
            <v>2004</v>
          </cell>
          <cell r="G210" t="str">
            <v>ZŠ Vsetín - Luh</v>
          </cell>
          <cell r="H210" t="str">
            <v>CZ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Q210">
            <v>100</v>
          </cell>
          <cell r="R210">
            <v>640</v>
          </cell>
          <cell r="S210">
            <v>96</v>
          </cell>
          <cell r="T210">
            <v>643.2</v>
          </cell>
          <cell r="U210">
            <v>88</v>
          </cell>
          <cell r="V210">
            <v>616</v>
          </cell>
          <cell r="W210">
            <v>83</v>
          </cell>
          <cell r="X210">
            <v>664</v>
          </cell>
          <cell r="Y210">
            <v>71</v>
          </cell>
          <cell r="Z210">
            <v>596.4</v>
          </cell>
          <cell r="AB210">
            <v>0</v>
          </cell>
          <cell r="AD210">
            <v>0</v>
          </cell>
          <cell r="AE210">
            <v>3159.6</v>
          </cell>
          <cell r="AF210">
            <v>3159.6</v>
          </cell>
          <cell r="AG210">
            <v>12</v>
          </cell>
          <cell r="AH210">
            <v>0.5340257834177464</v>
          </cell>
          <cell r="AI210">
            <v>12</v>
          </cell>
          <cell r="AM210" t="str">
            <v>12</v>
          </cell>
        </row>
        <row r="211">
          <cell r="B211">
            <v>696</v>
          </cell>
          <cell r="C211" t="str">
            <v>Jankůj</v>
          </cell>
          <cell r="D211" t="str">
            <v>Julie</v>
          </cell>
          <cell r="E211">
            <v>2004</v>
          </cell>
          <cell r="G211" t="str">
            <v>Lezčata Kuřim</v>
          </cell>
          <cell r="H211" t="str">
            <v>CZ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84</v>
          </cell>
          <cell r="R211">
            <v>537.6</v>
          </cell>
          <cell r="S211">
            <v>82</v>
          </cell>
          <cell r="T211">
            <v>549.4</v>
          </cell>
          <cell r="U211">
            <v>100</v>
          </cell>
          <cell r="V211">
            <v>700</v>
          </cell>
          <cell r="W211">
            <v>83</v>
          </cell>
          <cell r="X211">
            <v>664</v>
          </cell>
          <cell r="Y211">
            <v>74</v>
          </cell>
          <cell r="Z211">
            <v>621.6</v>
          </cell>
          <cell r="AB211">
            <v>0</v>
          </cell>
          <cell r="AD211">
            <v>0</v>
          </cell>
          <cell r="AE211">
            <v>3072.6</v>
          </cell>
          <cell r="AF211">
            <v>3072.6</v>
          </cell>
          <cell r="AG211">
            <v>13</v>
          </cell>
          <cell r="AH211">
            <v>0.7853687948081642</v>
          </cell>
          <cell r="AI211">
            <v>13</v>
          </cell>
          <cell r="AM211" t="str">
            <v>13</v>
          </cell>
        </row>
        <row r="212">
          <cell r="B212">
            <v>679</v>
          </cell>
          <cell r="C212" t="str">
            <v>Plešková</v>
          </cell>
          <cell r="D212" t="str">
            <v>Zuzana</v>
          </cell>
          <cell r="E212">
            <v>2004</v>
          </cell>
          <cell r="G212" t="str">
            <v>ZŠ Vsetín - Luh</v>
          </cell>
          <cell r="H212" t="str">
            <v>CZ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96</v>
          </cell>
          <cell r="R212">
            <v>614.4</v>
          </cell>
          <cell r="S212">
            <v>80</v>
          </cell>
          <cell r="T212">
            <v>536</v>
          </cell>
          <cell r="U212">
            <v>88</v>
          </cell>
          <cell r="V212">
            <v>616</v>
          </cell>
          <cell r="W212">
            <v>75</v>
          </cell>
          <cell r="X212">
            <v>600</v>
          </cell>
          <cell r="Y212">
            <v>68</v>
          </cell>
          <cell r="Z212">
            <v>571.2</v>
          </cell>
          <cell r="AB212">
            <v>0</v>
          </cell>
          <cell r="AD212">
            <v>0</v>
          </cell>
          <cell r="AE212">
            <v>2937.6</v>
          </cell>
          <cell r="AF212">
            <v>2937.6</v>
          </cell>
          <cell r="AG212">
            <v>14</v>
          </cell>
          <cell r="AH212">
            <v>0.4702174949925393</v>
          </cell>
          <cell r="AI212">
            <v>14</v>
          </cell>
          <cell r="AM212" t="str">
            <v>14</v>
          </cell>
        </row>
        <row r="213">
          <cell r="B213">
            <v>697</v>
          </cell>
          <cell r="C213" t="str">
            <v>Pierniková</v>
          </cell>
          <cell r="D213" t="str">
            <v>Anna</v>
          </cell>
          <cell r="E213">
            <v>2004</v>
          </cell>
          <cell r="G213" t="str">
            <v>HO Atlas Opava</v>
          </cell>
          <cell r="H213" t="str">
            <v>CZ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84</v>
          </cell>
          <cell r="R213">
            <v>537.6</v>
          </cell>
          <cell r="S213">
            <v>82</v>
          </cell>
          <cell r="T213">
            <v>549.4</v>
          </cell>
          <cell r="U213">
            <v>94</v>
          </cell>
          <cell r="V213">
            <v>658</v>
          </cell>
          <cell r="W213">
            <v>76</v>
          </cell>
          <cell r="X213">
            <v>608</v>
          </cell>
          <cell r="Y213">
            <v>68</v>
          </cell>
          <cell r="Z213">
            <v>571.2</v>
          </cell>
          <cell r="AB213">
            <v>0</v>
          </cell>
          <cell r="AD213">
            <v>0</v>
          </cell>
          <cell r="AE213">
            <v>2924.2</v>
          </cell>
          <cell r="AF213">
            <v>2924.2</v>
          </cell>
          <cell r="AG213">
            <v>15</v>
          </cell>
          <cell r="AH213">
            <v>0.39851489197462797</v>
          </cell>
          <cell r="AI213">
            <v>15</v>
          </cell>
          <cell r="AM213" t="str">
            <v>15</v>
          </cell>
        </row>
        <row r="214">
          <cell r="B214">
            <v>695</v>
          </cell>
          <cell r="C214" t="str">
            <v>Vidrmanová</v>
          </cell>
          <cell r="D214" t="str">
            <v>Hana</v>
          </cell>
          <cell r="E214">
            <v>2004</v>
          </cell>
          <cell r="G214" t="str">
            <v>Šumperk</v>
          </cell>
          <cell r="H214" t="str">
            <v>CZ</v>
          </cell>
          <cell r="J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90</v>
          </cell>
          <cell r="R214">
            <v>576</v>
          </cell>
          <cell r="S214">
            <v>80</v>
          </cell>
          <cell r="T214">
            <v>536</v>
          </cell>
          <cell r="U214">
            <v>83</v>
          </cell>
          <cell r="V214">
            <v>581</v>
          </cell>
          <cell r="W214">
            <v>82</v>
          </cell>
          <cell r="X214">
            <v>656</v>
          </cell>
          <cell r="Y214">
            <v>66</v>
          </cell>
          <cell r="Z214">
            <v>554.4</v>
          </cell>
          <cell r="AB214">
            <v>0</v>
          </cell>
          <cell r="AD214">
            <v>0</v>
          </cell>
          <cell r="AE214">
            <v>2903.4</v>
          </cell>
          <cell r="AF214">
            <v>2903.4</v>
          </cell>
          <cell r="AG214">
            <v>16</v>
          </cell>
          <cell r="AH214">
            <v>0.47241515945643187</v>
          </cell>
          <cell r="AI214">
            <v>16</v>
          </cell>
          <cell r="AM214" t="str">
            <v>16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>
            <v>161</v>
          </cell>
          <cell r="C231" t="str">
            <v>Mikulec</v>
          </cell>
          <cell r="D231" t="str">
            <v>Martin</v>
          </cell>
          <cell r="E231">
            <v>2003</v>
          </cell>
          <cell r="G231" t="str">
            <v>Vertikon Zlín</v>
          </cell>
          <cell r="H231" t="str">
            <v>CZ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100</v>
          </cell>
          <cell r="R231">
            <v>640</v>
          </cell>
          <cell r="S231">
            <v>100</v>
          </cell>
          <cell r="T231">
            <v>670</v>
          </cell>
          <cell r="U231">
            <v>100</v>
          </cell>
          <cell r="V231">
            <v>700</v>
          </cell>
          <cell r="W231">
            <v>86</v>
          </cell>
          <cell r="X231">
            <v>688</v>
          </cell>
          <cell r="Y231">
            <v>93</v>
          </cell>
          <cell r="Z231">
            <v>781.2</v>
          </cell>
          <cell r="AB231">
            <v>0</v>
          </cell>
          <cell r="AD231">
            <v>0</v>
          </cell>
          <cell r="AE231">
            <v>3479.2</v>
          </cell>
          <cell r="AF231">
            <v>3479.2</v>
          </cell>
          <cell r="AG231">
            <v>1</v>
          </cell>
          <cell r="AH231">
            <v>0.7807957101613283</v>
          </cell>
          <cell r="AI231">
            <v>1</v>
          </cell>
          <cell r="AM231" t="str">
            <v>1</v>
          </cell>
        </row>
        <row r="232">
          <cell r="B232">
            <v>173</v>
          </cell>
          <cell r="C232" t="str">
            <v>Salach</v>
          </cell>
          <cell r="D232" t="str">
            <v>Piotr Witold</v>
          </cell>
          <cell r="E232">
            <v>2003</v>
          </cell>
          <cell r="G232" t="str">
            <v>Tarnogaj Wroclaw</v>
          </cell>
          <cell r="H232" t="str">
            <v>PL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100</v>
          </cell>
          <cell r="R232">
            <v>640</v>
          </cell>
          <cell r="S232">
            <v>100</v>
          </cell>
          <cell r="T232">
            <v>670</v>
          </cell>
          <cell r="U232">
            <v>100</v>
          </cell>
          <cell r="V232">
            <v>700</v>
          </cell>
          <cell r="W232">
            <v>84</v>
          </cell>
          <cell r="X232">
            <v>672</v>
          </cell>
          <cell r="Y232">
            <v>92</v>
          </cell>
          <cell r="Z232">
            <v>772.8</v>
          </cell>
          <cell r="AB232">
            <v>0</v>
          </cell>
          <cell r="AD232">
            <v>0</v>
          </cell>
          <cell r="AE232">
            <v>3454.8</v>
          </cell>
          <cell r="AF232">
            <v>3454.8</v>
          </cell>
          <cell r="AG232">
            <v>2</v>
          </cell>
          <cell r="AH232">
            <v>0.025295235915109515</v>
          </cell>
          <cell r="AI232" t="str">
            <v>NE</v>
          </cell>
          <cell r="AM232" t="str">
            <v>NE</v>
          </cell>
        </row>
        <row r="233">
          <cell r="B233">
            <v>151</v>
          </cell>
          <cell r="C233" t="str">
            <v>Babača</v>
          </cell>
          <cell r="D233" t="str">
            <v>Čeněk</v>
          </cell>
          <cell r="E233">
            <v>2003</v>
          </cell>
          <cell r="G233" t="str">
            <v>HO Příbor</v>
          </cell>
          <cell r="H233" t="str">
            <v>CZ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100</v>
          </cell>
          <cell r="R233">
            <v>640</v>
          </cell>
          <cell r="S233">
            <v>100</v>
          </cell>
          <cell r="T233">
            <v>670</v>
          </cell>
          <cell r="U233">
            <v>100</v>
          </cell>
          <cell r="V233">
            <v>700</v>
          </cell>
          <cell r="W233">
            <v>86</v>
          </cell>
          <cell r="X233">
            <v>688</v>
          </cell>
          <cell r="Y233">
            <v>86</v>
          </cell>
          <cell r="Z233">
            <v>722.4</v>
          </cell>
          <cell r="AB233">
            <v>0</v>
          </cell>
          <cell r="AD233">
            <v>0</v>
          </cell>
          <cell r="AE233">
            <v>3420.4</v>
          </cell>
          <cell r="AF233">
            <v>3420.4</v>
          </cell>
          <cell r="AG233">
            <v>3</v>
          </cell>
          <cell r="AH233">
            <v>0.21712618577294052</v>
          </cell>
          <cell r="AI233">
            <v>2</v>
          </cell>
          <cell r="AM233" t="str">
            <v>2</v>
          </cell>
        </row>
        <row r="234">
          <cell r="B234">
            <v>156</v>
          </cell>
          <cell r="C234" t="str">
            <v>Hromada</v>
          </cell>
          <cell r="D234" t="str">
            <v>Filip</v>
          </cell>
          <cell r="E234">
            <v>2004</v>
          </cell>
          <cell r="G234" t="str">
            <v>Lezecká akadémia, Vyškov</v>
          </cell>
          <cell r="H234" t="str">
            <v>CZ</v>
          </cell>
          <cell r="J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100</v>
          </cell>
          <cell r="R234">
            <v>640</v>
          </cell>
          <cell r="S234">
            <v>100</v>
          </cell>
          <cell r="T234">
            <v>670</v>
          </cell>
          <cell r="U234">
            <v>100</v>
          </cell>
          <cell r="V234">
            <v>700</v>
          </cell>
          <cell r="W234">
            <v>85</v>
          </cell>
          <cell r="X234">
            <v>680</v>
          </cell>
          <cell r="Y234">
            <v>86</v>
          </cell>
          <cell r="Z234">
            <v>722.4</v>
          </cell>
          <cell r="AB234">
            <v>0</v>
          </cell>
          <cell r="AD234">
            <v>0</v>
          </cell>
          <cell r="AE234">
            <v>3412.4</v>
          </cell>
          <cell r="AF234">
            <v>3412.4</v>
          </cell>
          <cell r="AG234">
            <v>4</v>
          </cell>
          <cell r="AH234">
            <v>0.5925192527938634</v>
          </cell>
          <cell r="AI234">
            <v>3</v>
          </cell>
          <cell r="AM234" t="str">
            <v>3</v>
          </cell>
        </row>
        <row r="235">
          <cell r="B235">
            <v>154</v>
          </cell>
          <cell r="C235" t="str">
            <v>Gruber</v>
          </cell>
          <cell r="D235" t="str">
            <v>Lukáš</v>
          </cell>
          <cell r="E235">
            <v>2004</v>
          </cell>
          <cell r="G235" t="str">
            <v>Rocky Monkeys, Sokol Brno I</v>
          </cell>
          <cell r="H235" t="str">
            <v>CZ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100</v>
          </cell>
          <cell r="R235">
            <v>640</v>
          </cell>
          <cell r="S235">
            <v>100</v>
          </cell>
          <cell r="T235">
            <v>670</v>
          </cell>
          <cell r="U235">
            <v>100</v>
          </cell>
          <cell r="V235">
            <v>700</v>
          </cell>
          <cell r="W235">
            <v>83</v>
          </cell>
          <cell r="X235">
            <v>664</v>
          </cell>
          <cell r="Y235">
            <v>86</v>
          </cell>
          <cell r="Z235">
            <v>722.4</v>
          </cell>
          <cell r="AB235">
            <v>0</v>
          </cell>
          <cell r="AD235">
            <v>0</v>
          </cell>
          <cell r="AE235">
            <v>3396.4</v>
          </cell>
          <cell r="AF235">
            <v>3396.4</v>
          </cell>
          <cell r="AG235">
            <v>5</v>
          </cell>
          <cell r="AH235">
            <v>0.5104095030110329</v>
          </cell>
          <cell r="AI235">
            <v>4</v>
          </cell>
          <cell r="AM235" t="str">
            <v>4</v>
          </cell>
        </row>
        <row r="236">
          <cell r="B236">
            <v>169</v>
          </cell>
          <cell r="C236" t="str">
            <v>Bělocký</v>
          </cell>
          <cell r="D236" t="str">
            <v>Jonáš</v>
          </cell>
          <cell r="E236">
            <v>2003</v>
          </cell>
          <cell r="G236" t="str">
            <v>Rocky Monkeys, Sokol Brno I</v>
          </cell>
          <cell r="H236" t="str">
            <v>CZ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100</v>
          </cell>
          <cell r="R236">
            <v>640</v>
          </cell>
          <cell r="S236">
            <v>100</v>
          </cell>
          <cell r="T236">
            <v>670</v>
          </cell>
          <cell r="U236">
            <v>100</v>
          </cell>
          <cell r="V236">
            <v>700</v>
          </cell>
          <cell r="W236">
            <v>83</v>
          </cell>
          <cell r="X236">
            <v>664</v>
          </cell>
          <cell r="Y236">
            <v>85</v>
          </cell>
          <cell r="Z236">
            <v>714</v>
          </cell>
          <cell r="AB236">
            <v>0</v>
          </cell>
          <cell r="AD236">
            <v>0</v>
          </cell>
          <cell r="AE236">
            <v>3388</v>
          </cell>
          <cell r="AF236">
            <v>3388</v>
          </cell>
          <cell r="AG236">
            <v>6</v>
          </cell>
          <cell r="AH236">
            <v>0.2580030099488795</v>
          </cell>
          <cell r="AI236">
            <v>5</v>
          </cell>
          <cell r="AM236" t="str">
            <v>5</v>
          </cell>
        </row>
        <row r="237">
          <cell r="B237">
            <v>153</v>
          </cell>
          <cell r="C237" t="str">
            <v>Ciesielski</v>
          </cell>
          <cell r="D237" t="str">
            <v>Bartosz</v>
          </cell>
          <cell r="E237">
            <v>2004</v>
          </cell>
          <cell r="G237" t="str">
            <v>GTW Giwice (PL)</v>
          </cell>
          <cell r="H237" t="str">
            <v>PL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100</v>
          </cell>
          <cell r="R237">
            <v>640</v>
          </cell>
          <cell r="S237">
            <v>100</v>
          </cell>
          <cell r="T237">
            <v>670</v>
          </cell>
          <cell r="U237">
            <v>100</v>
          </cell>
          <cell r="V237">
            <v>700</v>
          </cell>
          <cell r="W237">
            <v>85</v>
          </cell>
          <cell r="X237">
            <v>680</v>
          </cell>
          <cell r="Y237">
            <v>82</v>
          </cell>
          <cell r="Z237">
            <v>688.8</v>
          </cell>
          <cell r="AB237">
            <v>0</v>
          </cell>
          <cell r="AD237">
            <v>0</v>
          </cell>
          <cell r="AE237">
            <v>3378.8</v>
          </cell>
          <cell r="AF237">
            <v>3378.8</v>
          </cell>
          <cell r="AG237">
            <v>7</v>
          </cell>
          <cell r="AH237">
            <v>0.741271487204358</v>
          </cell>
          <cell r="AI237" t="str">
            <v>NE</v>
          </cell>
          <cell r="AM237" t="str">
            <v>NE</v>
          </cell>
        </row>
        <row r="238">
          <cell r="B238">
            <v>172</v>
          </cell>
          <cell r="C238" t="str">
            <v>Lysák</v>
          </cell>
          <cell r="D238" t="str">
            <v>Jáchym</v>
          </cell>
          <cell r="E238">
            <v>2003</v>
          </cell>
          <cell r="G238" t="str">
            <v>Vertikon Zlín</v>
          </cell>
          <cell r="H238" t="str">
            <v>CZ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100</v>
          </cell>
          <cell r="R238">
            <v>640</v>
          </cell>
          <cell r="S238">
            <v>94</v>
          </cell>
          <cell r="T238">
            <v>629.8</v>
          </cell>
          <cell r="U238">
            <v>100</v>
          </cell>
          <cell r="V238">
            <v>700</v>
          </cell>
          <cell r="W238">
            <v>82</v>
          </cell>
          <cell r="X238">
            <v>656</v>
          </cell>
          <cell r="Y238">
            <v>77</v>
          </cell>
          <cell r="Z238">
            <v>646.8</v>
          </cell>
          <cell r="AB238">
            <v>0</v>
          </cell>
          <cell r="AD238">
            <v>0</v>
          </cell>
          <cell r="AE238">
            <v>3272.6</v>
          </cell>
          <cell r="AF238">
            <v>3272.6</v>
          </cell>
          <cell r="AG238">
            <v>8</v>
          </cell>
          <cell r="AH238">
            <v>0.6554188458248973</v>
          </cell>
          <cell r="AI238">
            <v>6</v>
          </cell>
          <cell r="AM238" t="str">
            <v>6</v>
          </cell>
        </row>
        <row r="239">
          <cell r="B239">
            <v>174</v>
          </cell>
          <cell r="C239" t="str">
            <v>Závorka</v>
          </cell>
          <cell r="D239" t="str">
            <v>Prokop</v>
          </cell>
          <cell r="E239">
            <v>2003</v>
          </cell>
          <cell r="G239" t="str">
            <v>HO Atlas Opava</v>
          </cell>
          <cell r="H239" t="str">
            <v>CZ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100</v>
          </cell>
          <cell r="R239">
            <v>640</v>
          </cell>
          <cell r="S239">
            <v>100</v>
          </cell>
          <cell r="T239">
            <v>670</v>
          </cell>
          <cell r="U239">
            <v>100</v>
          </cell>
          <cell r="V239">
            <v>700</v>
          </cell>
          <cell r="W239">
            <v>83</v>
          </cell>
          <cell r="X239">
            <v>664</v>
          </cell>
          <cell r="Y239">
            <v>71</v>
          </cell>
          <cell r="Z239">
            <v>596.4</v>
          </cell>
          <cell r="AB239">
            <v>0</v>
          </cell>
          <cell r="AD239">
            <v>0</v>
          </cell>
          <cell r="AE239">
            <v>3270.4</v>
          </cell>
          <cell r="AF239">
            <v>3270.4</v>
          </cell>
          <cell r="AG239">
            <v>9</v>
          </cell>
          <cell r="AH239">
            <v>0.3166818853933364</v>
          </cell>
          <cell r="AI239">
            <v>7</v>
          </cell>
          <cell r="AM239" t="str">
            <v>7</v>
          </cell>
        </row>
        <row r="240">
          <cell r="B240">
            <v>163</v>
          </cell>
          <cell r="C240" t="str">
            <v>Osoba</v>
          </cell>
          <cell r="D240" t="str">
            <v>Filip</v>
          </cell>
          <cell r="E240">
            <v>2004</v>
          </cell>
          <cell r="G240" t="str">
            <v>Rocky Monkeys, Sokol Brno I</v>
          </cell>
          <cell r="H240" t="str">
            <v>CZ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100</v>
          </cell>
          <cell r="R240">
            <v>640</v>
          </cell>
          <cell r="S240">
            <v>100</v>
          </cell>
          <cell r="T240">
            <v>670</v>
          </cell>
          <cell r="U240">
            <v>100</v>
          </cell>
          <cell r="V240">
            <v>700</v>
          </cell>
          <cell r="W240">
            <v>81</v>
          </cell>
          <cell r="X240">
            <v>648</v>
          </cell>
          <cell r="Y240">
            <v>68</v>
          </cell>
          <cell r="Z240">
            <v>571.2</v>
          </cell>
          <cell r="AB240">
            <v>0</v>
          </cell>
          <cell r="AD240">
            <v>0</v>
          </cell>
          <cell r="AE240">
            <v>3229.2</v>
          </cell>
          <cell r="AF240">
            <v>3229.2</v>
          </cell>
          <cell r="AG240">
            <v>10</v>
          </cell>
          <cell r="AH240">
            <v>0.09156478336080909</v>
          </cell>
          <cell r="AI240">
            <v>8</v>
          </cell>
          <cell r="AM240" t="str">
            <v>8</v>
          </cell>
        </row>
        <row r="241">
          <cell r="B241">
            <v>162</v>
          </cell>
          <cell r="C241" t="str">
            <v>Ondrušek</v>
          </cell>
          <cell r="D241" t="str">
            <v>Petr</v>
          </cell>
          <cell r="E241">
            <v>2003</v>
          </cell>
          <cell r="G241" t="str">
            <v>ZŠ Šafaříkova Val.Mez.</v>
          </cell>
          <cell r="H241" t="str">
            <v>CZ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96</v>
          </cell>
          <cell r="R241">
            <v>614.4</v>
          </cell>
          <cell r="S241">
            <v>96</v>
          </cell>
          <cell r="T241">
            <v>643.2</v>
          </cell>
          <cell r="U241">
            <v>100</v>
          </cell>
          <cell r="V241">
            <v>700</v>
          </cell>
          <cell r="W241">
            <v>83</v>
          </cell>
          <cell r="X241">
            <v>664</v>
          </cell>
          <cell r="Y241">
            <v>70</v>
          </cell>
          <cell r="Z241">
            <v>588</v>
          </cell>
          <cell r="AB241">
            <v>0</v>
          </cell>
          <cell r="AD241">
            <v>0</v>
          </cell>
          <cell r="AE241">
            <v>3209.6</v>
          </cell>
          <cell r="AF241">
            <v>3209.6</v>
          </cell>
          <cell r="AG241">
            <v>11</v>
          </cell>
          <cell r="AH241">
            <v>0.49074033205397427</v>
          </cell>
          <cell r="AI241">
            <v>11</v>
          </cell>
          <cell r="AM241" t="str">
            <v>11</v>
          </cell>
        </row>
        <row r="242">
          <cell r="B242">
            <v>167</v>
          </cell>
          <cell r="C242" t="str">
            <v>Vyskočil</v>
          </cell>
          <cell r="D242" t="str">
            <v>Dominik</v>
          </cell>
          <cell r="E242">
            <v>2003</v>
          </cell>
          <cell r="G242" t="str">
            <v>ZŠ Šafaříkova Val.Mez.</v>
          </cell>
          <cell r="H242" t="str">
            <v>CZ</v>
          </cell>
          <cell r="J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100</v>
          </cell>
          <cell r="R242">
            <v>640</v>
          </cell>
          <cell r="S242">
            <v>100</v>
          </cell>
          <cell r="T242">
            <v>670</v>
          </cell>
          <cell r="U242">
            <v>84</v>
          </cell>
          <cell r="V242">
            <v>588</v>
          </cell>
          <cell r="W242">
            <v>75</v>
          </cell>
          <cell r="X242">
            <v>600</v>
          </cell>
          <cell r="Y242">
            <v>66</v>
          </cell>
          <cell r="Z242">
            <v>554.4</v>
          </cell>
          <cell r="AB242">
            <v>0</v>
          </cell>
          <cell r="AD242">
            <v>0</v>
          </cell>
          <cell r="AE242">
            <v>3052.4</v>
          </cell>
          <cell r="AF242">
            <v>3052.4</v>
          </cell>
          <cell r="AG242">
            <v>12</v>
          </cell>
          <cell r="AH242">
            <v>0.32691831211559474</v>
          </cell>
          <cell r="AI242">
            <v>12</v>
          </cell>
          <cell r="AM242" t="str">
            <v>12</v>
          </cell>
        </row>
        <row r="243">
          <cell r="B243">
            <v>175</v>
          </cell>
          <cell r="C243" t="str">
            <v>Kolář</v>
          </cell>
          <cell r="D243" t="str">
            <v>Vladimír</v>
          </cell>
          <cell r="E243">
            <v>2003</v>
          </cell>
          <cell r="G243" t="str">
            <v>HO Atlas Opava</v>
          </cell>
          <cell r="H243" t="str">
            <v>CZ</v>
          </cell>
          <cell r="J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100</v>
          </cell>
          <cell r="R243">
            <v>640</v>
          </cell>
          <cell r="S243">
            <v>79</v>
          </cell>
          <cell r="T243">
            <v>529.3</v>
          </cell>
          <cell r="U243">
            <v>78</v>
          </cell>
          <cell r="V243">
            <v>546</v>
          </cell>
          <cell r="W243">
            <v>81</v>
          </cell>
          <cell r="X243">
            <v>648</v>
          </cell>
          <cell r="Y243">
            <v>63</v>
          </cell>
          <cell r="Z243">
            <v>529.2</v>
          </cell>
          <cell r="AB243">
            <v>0</v>
          </cell>
          <cell r="AD243">
            <v>0</v>
          </cell>
          <cell r="AE243">
            <v>2892.5</v>
          </cell>
          <cell r="AF243">
            <v>2892.5</v>
          </cell>
          <cell r="AG243">
            <v>13</v>
          </cell>
          <cell r="AH243">
            <v>0.9521445513237268</v>
          </cell>
          <cell r="AI243">
            <v>13</v>
          </cell>
          <cell r="AM243" t="str">
            <v>13</v>
          </cell>
        </row>
        <row r="244">
          <cell r="B244">
            <v>171</v>
          </cell>
          <cell r="C244" t="str">
            <v>Mach</v>
          </cell>
          <cell r="D244" t="str">
            <v>Matyáš</v>
          </cell>
          <cell r="E244">
            <v>2003</v>
          </cell>
          <cell r="G244" t="str">
            <v>Vertikon Zlín</v>
          </cell>
          <cell r="H244" t="str">
            <v>CZ</v>
          </cell>
          <cell r="J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100</v>
          </cell>
          <cell r="R244">
            <v>640</v>
          </cell>
          <cell r="S244">
            <v>80</v>
          </cell>
          <cell r="T244">
            <v>536</v>
          </cell>
          <cell r="U244">
            <v>79</v>
          </cell>
          <cell r="V244">
            <v>553</v>
          </cell>
          <cell r="W244">
            <v>73</v>
          </cell>
          <cell r="X244">
            <v>584</v>
          </cell>
          <cell r="Y244">
            <v>68</v>
          </cell>
          <cell r="Z244">
            <v>571.2</v>
          </cell>
          <cell r="AB244">
            <v>0</v>
          </cell>
          <cell r="AD244">
            <v>0</v>
          </cell>
          <cell r="AE244">
            <v>2884.2</v>
          </cell>
          <cell r="AF244">
            <v>2884.2</v>
          </cell>
          <cell r="AG244">
            <v>14</v>
          </cell>
          <cell r="AH244">
            <v>0.04346966161392629</v>
          </cell>
          <cell r="AI244">
            <v>14</v>
          </cell>
          <cell r="AM244" t="str">
            <v>14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>
            <v>725</v>
          </cell>
          <cell r="C263" t="str">
            <v>Deuserová</v>
          </cell>
          <cell r="D263" t="str">
            <v>Anna</v>
          </cell>
          <cell r="E263">
            <v>2001</v>
          </cell>
          <cell r="G263" t="str">
            <v>Lezeckytrenink.cz</v>
          </cell>
          <cell r="H263" t="str">
            <v>CZ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S263">
            <v>100</v>
          </cell>
          <cell r="T263">
            <v>670</v>
          </cell>
          <cell r="U263">
            <v>100</v>
          </cell>
          <cell r="V263">
            <v>700</v>
          </cell>
          <cell r="W263">
            <v>84</v>
          </cell>
          <cell r="X263">
            <v>672</v>
          </cell>
          <cell r="Y263">
            <v>92</v>
          </cell>
          <cell r="Z263">
            <v>772.8</v>
          </cell>
          <cell r="AA263">
            <v>91</v>
          </cell>
          <cell r="AB263">
            <v>791.7</v>
          </cell>
          <cell r="AD263">
            <v>0</v>
          </cell>
          <cell r="AE263">
            <v>3606.5</v>
          </cell>
          <cell r="AF263">
            <v>3606.5</v>
          </cell>
          <cell r="AG263">
            <v>1</v>
          </cell>
          <cell r="AH263">
            <v>0.6919441395439208</v>
          </cell>
          <cell r="AI263">
            <v>1</v>
          </cell>
          <cell r="AM263" t="str">
            <v>1</v>
          </cell>
        </row>
        <row r="264">
          <cell r="B264">
            <v>719</v>
          </cell>
          <cell r="C264" t="str">
            <v>Simeonová</v>
          </cell>
          <cell r="D264" t="str">
            <v>Marie</v>
          </cell>
          <cell r="E264">
            <v>2001</v>
          </cell>
          <cell r="G264" t="str">
            <v>Klajda</v>
          </cell>
          <cell r="H264" t="str">
            <v>CZ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R264">
            <v>0</v>
          </cell>
          <cell r="S264">
            <v>100</v>
          </cell>
          <cell r="T264">
            <v>670</v>
          </cell>
          <cell r="U264">
            <v>100</v>
          </cell>
          <cell r="V264">
            <v>700</v>
          </cell>
          <cell r="W264">
            <v>86</v>
          </cell>
          <cell r="X264">
            <v>688</v>
          </cell>
          <cell r="Y264">
            <v>88</v>
          </cell>
          <cell r="Z264">
            <v>739.2</v>
          </cell>
          <cell r="AA264">
            <v>91</v>
          </cell>
          <cell r="AB264">
            <v>791.7</v>
          </cell>
          <cell r="AD264">
            <v>0</v>
          </cell>
          <cell r="AE264">
            <v>3588.9</v>
          </cell>
          <cell r="AF264">
            <v>3588.9</v>
          </cell>
          <cell r="AG264">
            <v>2</v>
          </cell>
          <cell r="AH264">
            <v>0.15698483353480697</v>
          </cell>
          <cell r="AI264">
            <v>2</v>
          </cell>
          <cell r="AM264" t="str">
            <v>2</v>
          </cell>
        </row>
        <row r="265">
          <cell r="B265">
            <v>724</v>
          </cell>
          <cell r="C265" t="str">
            <v>Žalská</v>
          </cell>
          <cell r="D265" t="str">
            <v>Daniela</v>
          </cell>
          <cell r="E265">
            <v>2002</v>
          </cell>
          <cell r="G265" t="str">
            <v>HK Orlová/HO TJ Baník Karviná,Tendon Blok Ostrava</v>
          </cell>
          <cell r="H265" t="str">
            <v>CZ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R265">
            <v>0</v>
          </cell>
          <cell r="S265">
            <v>100</v>
          </cell>
          <cell r="T265">
            <v>670</v>
          </cell>
          <cell r="U265">
            <v>100</v>
          </cell>
          <cell r="V265">
            <v>700</v>
          </cell>
          <cell r="W265">
            <v>83</v>
          </cell>
          <cell r="X265">
            <v>664</v>
          </cell>
          <cell r="Y265">
            <v>92</v>
          </cell>
          <cell r="Z265">
            <v>772.8</v>
          </cell>
          <cell r="AA265">
            <v>84</v>
          </cell>
          <cell r="AB265">
            <v>730.8</v>
          </cell>
          <cell r="AD265">
            <v>0</v>
          </cell>
          <cell r="AE265">
            <v>3537.6</v>
          </cell>
          <cell r="AF265">
            <v>3537.6</v>
          </cell>
          <cell r="AG265">
            <v>3</v>
          </cell>
          <cell r="AH265">
            <v>0.878157036146149</v>
          </cell>
          <cell r="AI265">
            <v>3</v>
          </cell>
          <cell r="AM265" t="str">
            <v>3</v>
          </cell>
        </row>
        <row r="266">
          <cell r="B266">
            <v>709</v>
          </cell>
          <cell r="C266" t="str">
            <v>Kaletová</v>
          </cell>
          <cell r="D266" t="str">
            <v>Tereza</v>
          </cell>
          <cell r="E266">
            <v>2001</v>
          </cell>
          <cell r="G266" t="str">
            <v>"Korcle"-Tendon Blok Ostrava</v>
          </cell>
          <cell r="H266" t="str">
            <v>CZ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R266">
            <v>0</v>
          </cell>
          <cell r="S266">
            <v>100</v>
          </cell>
          <cell r="T266">
            <v>670</v>
          </cell>
          <cell r="U266">
            <v>100</v>
          </cell>
          <cell r="V266">
            <v>700</v>
          </cell>
          <cell r="W266">
            <v>83</v>
          </cell>
          <cell r="X266">
            <v>664</v>
          </cell>
          <cell r="Y266">
            <v>88</v>
          </cell>
          <cell r="Z266">
            <v>739.2</v>
          </cell>
          <cell r="AA266">
            <v>85</v>
          </cell>
          <cell r="AB266">
            <v>739.5</v>
          </cell>
          <cell r="AD266">
            <v>0</v>
          </cell>
          <cell r="AE266">
            <v>3512.7</v>
          </cell>
          <cell r="AF266">
            <v>3512.7</v>
          </cell>
          <cell r="AG266">
            <v>4</v>
          </cell>
          <cell r="AH266">
            <v>0.1443386236205697</v>
          </cell>
          <cell r="AI266">
            <v>4</v>
          </cell>
          <cell r="AM266" t="str">
            <v>4</v>
          </cell>
        </row>
        <row r="267">
          <cell r="B267">
            <v>721</v>
          </cell>
          <cell r="C267" t="str">
            <v>Skříčková</v>
          </cell>
          <cell r="D267" t="str">
            <v>Veronika</v>
          </cell>
          <cell r="E267">
            <v>2002</v>
          </cell>
          <cell r="G267" t="str">
            <v>Rocky Monkeys TJ Sokol Brno I</v>
          </cell>
          <cell r="H267" t="str">
            <v>CZ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R267">
            <v>0</v>
          </cell>
          <cell r="S267">
            <v>100</v>
          </cell>
          <cell r="T267">
            <v>670</v>
          </cell>
          <cell r="U267">
            <v>100</v>
          </cell>
          <cell r="V267">
            <v>700</v>
          </cell>
          <cell r="W267">
            <v>85</v>
          </cell>
          <cell r="X267">
            <v>680</v>
          </cell>
          <cell r="Y267">
            <v>85</v>
          </cell>
          <cell r="Z267">
            <v>714</v>
          </cell>
          <cell r="AA267">
            <v>84</v>
          </cell>
          <cell r="AB267">
            <v>730.8</v>
          </cell>
          <cell r="AD267">
            <v>0</v>
          </cell>
          <cell r="AE267">
            <v>3494.8</v>
          </cell>
          <cell r="AF267">
            <v>3494.8</v>
          </cell>
          <cell r="AG267">
            <v>5</v>
          </cell>
          <cell r="AH267">
            <v>0.34820536989718676</v>
          </cell>
          <cell r="AI267">
            <v>5</v>
          </cell>
          <cell r="AM267" t="str">
            <v>5</v>
          </cell>
        </row>
        <row r="268">
          <cell r="B268">
            <v>708</v>
          </cell>
          <cell r="C268" t="str">
            <v>Grosmanová</v>
          </cell>
          <cell r="D268" t="str">
            <v>Markéta</v>
          </cell>
          <cell r="E268">
            <v>2002</v>
          </cell>
          <cell r="G268" t="str">
            <v>Rocky Monkeys, Sokol Brno I</v>
          </cell>
          <cell r="H268" t="str">
            <v>CZ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R268">
            <v>0</v>
          </cell>
          <cell r="S268">
            <v>100</v>
          </cell>
          <cell r="T268">
            <v>670</v>
          </cell>
          <cell r="U268">
            <v>100</v>
          </cell>
          <cell r="V268">
            <v>700</v>
          </cell>
          <cell r="W268">
            <v>82</v>
          </cell>
          <cell r="X268">
            <v>656</v>
          </cell>
          <cell r="Y268">
            <v>85</v>
          </cell>
          <cell r="Z268">
            <v>714</v>
          </cell>
          <cell r="AA268">
            <v>84</v>
          </cell>
          <cell r="AB268">
            <v>730.8</v>
          </cell>
          <cell r="AD268">
            <v>0</v>
          </cell>
          <cell r="AE268">
            <v>3470.8</v>
          </cell>
          <cell r="AF268">
            <v>3470.8</v>
          </cell>
          <cell r="AG268">
            <v>6</v>
          </cell>
          <cell r="AH268">
            <v>0.9316825035493821</v>
          </cell>
          <cell r="AI268">
            <v>6</v>
          </cell>
          <cell r="AM268" t="str">
            <v>6</v>
          </cell>
        </row>
        <row r="269">
          <cell r="B269">
            <v>703</v>
          </cell>
          <cell r="C269" t="str">
            <v>Crhonková</v>
          </cell>
          <cell r="D269" t="str">
            <v>Markéta</v>
          </cell>
          <cell r="E269">
            <v>2001</v>
          </cell>
          <cell r="G269" t="str">
            <v>HO Adrenalin Prostějov</v>
          </cell>
          <cell r="H269" t="str">
            <v>CZ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R269">
            <v>0</v>
          </cell>
          <cell r="S269">
            <v>97</v>
          </cell>
          <cell r="T269">
            <v>649.9</v>
          </cell>
          <cell r="U269">
            <v>97</v>
          </cell>
          <cell r="V269">
            <v>679</v>
          </cell>
          <cell r="W269">
            <v>82</v>
          </cell>
          <cell r="X269">
            <v>656</v>
          </cell>
          <cell r="Y269">
            <v>83</v>
          </cell>
          <cell r="Z269">
            <v>697.2</v>
          </cell>
          <cell r="AA269">
            <v>83</v>
          </cell>
          <cell r="AB269">
            <v>722.1</v>
          </cell>
          <cell r="AD269">
            <v>0</v>
          </cell>
          <cell r="AE269">
            <v>3404.2</v>
          </cell>
          <cell r="AF269">
            <v>3404.2</v>
          </cell>
          <cell r="AG269">
            <v>7</v>
          </cell>
          <cell r="AH269">
            <v>0.19096404989250004</v>
          </cell>
          <cell r="AI269">
            <v>7</v>
          </cell>
          <cell r="AM269" t="str">
            <v>7</v>
          </cell>
        </row>
        <row r="270">
          <cell r="B270">
            <v>715</v>
          </cell>
          <cell r="C270" t="str">
            <v>Nováková</v>
          </cell>
          <cell r="D270" t="str">
            <v>Zuzana</v>
          </cell>
          <cell r="E270">
            <v>2001</v>
          </cell>
          <cell r="G270" t="str">
            <v>ZŠ Vsetín - Luh</v>
          </cell>
          <cell r="H270" t="str">
            <v>CZ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R270">
            <v>0</v>
          </cell>
          <cell r="S270">
            <v>81</v>
          </cell>
          <cell r="T270">
            <v>542.7</v>
          </cell>
          <cell r="U270">
            <v>100</v>
          </cell>
          <cell r="V270">
            <v>700</v>
          </cell>
          <cell r="W270">
            <v>83</v>
          </cell>
          <cell r="X270">
            <v>664</v>
          </cell>
          <cell r="Y270">
            <v>72</v>
          </cell>
          <cell r="Z270">
            <v>604.8</v>
          </cell>
          <cell r="AA270">
            <v>75</v>
          </cell>
          <cell r="AB270">
            <v>652.5</v>
          </cell>
          <cell r="AD270">
            <v>0</v>
          </cell>
          <cell r="AE270">
            <v>3164</v>
          </cell>
          <cell r="AF270">
            <v>3164</v>
          </cell>
          <cell r="AG270">
            <v>8</v>
          </cell>
          <cell r="AH270">
            <v>0.09535937523469329</v>
          </cell>
          <cell r="AI270">
            <v>8</v>
          </cell>
          <cell r="AM270" t="str">
            <v>8</v>
          </cell>
        </row>
        <row r="271">
          <cell r="B271" t="e">
            <v>#N/A</v>
          </cell>
          <cell r="AE271">
            <v>0</v>
          </cell>
        </row>
        <row r="272">
          <cell r="B272" t="e">
            <v>#N/A</v>
          </cell>
          <cell r="AE272">
            <v>0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S295">
            <v>100</v>
          </cell>
          <cell r="T295">
            <v>670</v>
          </cell>
          <cell r="U295">
            <v>100</v>
          </cell>
          <cell r="V295">
            <v>700</v>
          </cell>
          <cell r="W295">
            <v>91</v>
          </cell>
          <cell r="X295">
            <v>728</v>
          </cell>
          <cell r="Y295">
            <v>93</v>
          </cell>
          <cell r="Z295">
            <v>781.2</v>
          </cell>
          <cell r="AA295">
            <v>93</v>
          </cell>
          <cell r="AB295">
            <v>809.1</v>
          </cell>
          <cell r="AD295">
            <v>0</v>
          </cell>
          <cell r="AE295">
            <v>3688.3</v>
          </cell>
          <cell r="AF295">
            <v>3688.3</v>
          </cell>
          <cell r="AG295">
            <v>1</v>
          </cell>
          <cell r="AH295">
            <v>0.5826738725882024</v>
          </cell>
          <cell r="AI295">
            <v>1</v>
          </cell>
          <cell r="AM295" t="str">
            <v>1</v>
          </cell>
        </row>
        <row r="296">
          <cell r="B296">
            <v>205</v>
          </cell>
          <cell r="C296" t="str">
            <v>Holík</v>
          </cell>
          <cell r="D296" t="str">
            <v>Rostislav</v>
          </cell>
          <cell r="E296">
            <v>2001</v>
          </cell>
          <cell r="G296" t="str">
            <v>HO Studénka</v>
          </cell>
          <cell r="H296" t="str">
            <v>CZ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S296">
            <v>100</v>
          </cell>
          <cell r="T296">
            <v>670</v>
          </cell>
          <cell r="U296">
            <v>100</v>
          </cell>
          <cell r="V296">
            <v>700</v>
          </cell>
          <cell r="W296">
            <v>85</v>
          </cell>
          <cell r="X296">
            <v>680</v>
          </cell>
          <cell r="Y296">
            <v>93</v>
          </cell>
          <cell r="Z296">
            <v>781.2</v>
          </cell>
          <cell r="AA296">
            <v>95</v>
          </cell>
          <cell r="AB296">
            <v>826.5</v>
          </cell>
          <cell r="AD296">
            <v>0</v>
          </cell>
          <cell r="AE296">
            <v>3657.7</v>
          </cell>
          <cell r="AF296">
            <v>3657.7</v>
          </cell>
          <cell r="AG296">
            <v>2</v>
          </cell>
          <cell r="AH296">
            <v>0.31930867745541036</v>
          </cell>
          <cell r="AI296">
            <v>2</v>
          </cell>
          <cell r="AM296" t="str">
            <v>2</v>
          </cell>
        </row>
        <row r="297">
          <cell r="B297">
            <v>212</v>
          </cell>
          <cell r="C297" t="str">
            <v>Nebojsa</v>
          </cell>
          <cell r="D297" t="str">
            <v>Jindřich</v>
          </cell>
          <cell r="E297">
            <v>2001</v>
          </cell>
          <cell r="G297" t="str">
            <v>Kuřim</v>
          </cell>
          <cell r="H297" t="str">
            <v>CZ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R297">
            <v>0</v>
          </cell>
          <cell r="S297">
            <v>100</v>
          </cell>
          <cell r="T297">
            <v>670</v>
          </cell>
          <cell r="U297">
            <v>100</v>
          </cell>
          <cell r="V297">
            <v>700</v>
          </cell>
          <cell r="W297">
            <v>86</v>
          </cell>
          <cell r="X297">
            <v>688</v>
          </cell>
          <cell r="Y297">
            <v>92</v>
          </cell>
          <cell r="Z297">
            <v>772.8</v>
          </cell>
          <cell r="AA297">
            <v>84</v>
          </cell>
          <cell r="AB297">
            <v>730.8</v>
          </cell>
          <cell r="AD297">
            <v>0</v>
          </cell>
          <cell r="AE297">
            <v>3561.6</v>
          </cell>
          <cell r="AF297">
            <v>3561.6</v>
          </cell>
          <cell r="AG297">
            <v>3</v>
          </cell>
          <cell r="AH297">
            <v>0.7354626157321036</v>
          </cell>
          <cell r="AI297">
            <v>3</v>
          </cell>
          <cell r="AM297" t="str">
            <v>3</v>
          </cell>
        </row>
        <row r="298">
          <cell r="B298">
            <v>206</v>
          </cell>
          <cell r="C298" t="str">
            <v>Jankůj</v>
          </cell>
          <cell r="D298" t="str">
            <v>Matyáš</v>
          </cell>
          <cell r="E298">
            <v>2001</v>
          </cell>
          <cell r="G298" t="str">
            <v>Lezčata Kuřim</v>
          </cell>
          <cell r="H298" t="str">
            <v>CZ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R298">
            <v>0</v>
          </cell>
          <cell r="S298">
            <v>100</v>
          </cell>
          <cell r="T298">
            <v>670</v>
          </cell>
          <cell r="U298">
            <v>100</v>
          </cell>
          <cell r="V298">
            <v>700</v>
          </cell>
          <cell r="W298">
            <v>84</v>
          </cell>
          <cell r="X298">
            <v>672</v>
          </cell>
          <cell r="Y298">
            <v>86</v>
          </cell>
          <cell r="Z298">
            <v>722.4</v>
          </cell>
          <cell r="AA298">
            <v>89</v>
          </cell>
          <cell r="AB298">
            <v>774.3</v>
          </cell>
          <cell r="AD298">
            <v>0</v>
          </cell>
          <cell r="AE298">
            <v>3538.7</v>
          </cell>
          <cell r="AF298">
            <v>3538.7</v>
          </cell>
          <cell r="AG298">
            <v>4</v>
          </cell>
          <cell r="AH298">
            <v>0.07290178211405873</v>
          </cell>
          <cell r="AI298">
            <v>4</v>
          </cell>
          <cell r="AM298" t="str">
            <v>4</v>
          </cell>
        </row>
        <row r="299">
          <cell r="B299">
            <v>202</v>
          </cell>
          <cell r="C299" t="str">
            <v>Bečička </v>
          </cell>
          <cell r="D299" t="str">
            <v>Ondřej</v>
          </cell>
          <cell r="E299">
            <v>2002</v>
          </cell>
          <cell r="G299" t="str">
            <v>Rocky Monkeys, Sokol Brno I</v>
          </cell>
          <cell r="H299" t="str">
            <v>CZ</v>
          </cell>
          <cell r="J299">
            <v>0</v>
          </cell>
          <cell r="L299">
            <v>0</v>
          </cell>
          <cell r="N299">
            <v>0</v>
          </cell>
          <cell r="P299">
            <v>0</v>
          </cell>
          <cell r="R299">
            <v>0</v>
          </cell>
          <cell r="S299">
            <v>100</v>
          </cell>
          <cell r="T299">
            <v>670</v>
          </cell>
          <cell r="U299">
            <v>82</v>
          </cell>
          <cell r="V299">
            <v>574</v>
          </cell>
          <cell r="W299">
            <v>84</v>
          </cell>
          <cell r="X299">
            <v>672</v>
          </cell>
          <cell r="Y299">
            <v>92</v>
          </cell>
          <cell r="Z299">
            <v>772.8</v>
          </cell>
          <cell r="AA299">
            <v>90</v>
          </cell>
          <cell r="AB299">
            <v>783</v>
          </cell>
          <cell r="AD299">
            <v>0</v>
          </cell>
          <cell r="AE299">
            <v>3471.8</v>
          </cell>
          <cell r="AF299">
            <v>3471.8</v>
          </cell>
          <cell r="AG299">
            <v>5</v>
          </cell>
          <cell r="AH299">
            <v>0.3171496295835823</v>
          </cell>
          <cell r="AI299">
            <v>5</v>
          </cell>
          <cell r="AM299" t="str">
            <v>5</v>
          </cell>
        </row>
        <row r="300">
          <cell r="B300">
            <v>226</v>
          </cell>
          <cell r="C300" t="str">
            <v>Zaorálek</v>
          </cell>
          <cell r="D300" t="str">
            <v>Matěj</v>
          </cell>
          <cell r="E300">
            <v>2002</v>
          </cell>
          <cell r="G300" t="str">
            <v>M-guide Flash wall team</v>
          </cell>
          <cell r="H300" t="str">
            <v>CZ</v>
          </cell>
          <cell r="J300">
            <v>0</v>
          </cell>
          <cell r="L300">
            <v>0</v>
          </cell>
          <cell r="N300">
            <v>0</v>
          </cell>
          <cell r="P300">
            <v>0</v>
          </cell>
          <cell r="R300">
            <v>0</v>
          </cell>
          <cell r="S300">
            <v>100</v>
          </cell>
          <cell r="T300">
            <v>670</v>
          </cell>
          <cell r="U300">
            <v>100</v>
          </cell>
          <cell r="V300">
            <v>700</v>
          </cell>
          <cell r="W300">
            <v>85</v>
          </cell>
          <cell r="X300">
            <v>680</v>
          </cell>
          <cell r="Y300">
            <v>82</v>
          </cell>
          <cell r="Z300">
            <v>688.8</v>
          </cell>
          <cell r="AA300">
            <v>82</v>
          </cell>
          <cell r="AB300">
            <v>713.4</v>
          </cell>
          <cell r="AD300">
            <v>0</v>
          </cell>
          <cell r="AE300">
            <v>3452.2</v>
          </cell>
          <cell r="AF300">
            <v>3452.2</v>
          </cell>
          <cell r="AG300">
            <v>6</v>
          </cell>
          <cell r="AH300">
            <v>0.15411212481558323</v>
          </cell>
          <cell r="AI300">
            <v>6</v>
          </cell>
          <cell r="AM300" t="str">
            <v>6</v>
          </cell>
        </row>
        <row r="301">
          <cell r="B301">
            <v>221</v>
          </cell>
          <cell r="C301" t="str">
            <v>Rychlík</v>
          </cell>
          <cell r="D301" t="str">
            <v>Jakub</v>
          </cell>
          <cell r="E301">
            <v>2001</v>
          </cell>
          <cell r="G301" t="str">
            <v>"Korcle"-TendonBlok Ostrava</v>
          </cell>
          <cell r="H301" t="str">
            <v>CZ</v>
          </cell>
          <cell r="J301">
            <v>0</v>
          </cell>
          <cell r="L301">
            <v>0</v>
          </cell>
          <cell r="N301">
            <v>0</v>
          </cell>
          <cell r="P301">
            <v>0</v>
          </cell>
          <cell r="R301">
            <v>0</v>
          </cell>
          <cell r="S301">
            <v>96</v>
          </cell>
          <cell r="T301">
            <v>643.2</v>
          </cell>
          <cell r="U301">
            <v>100</v>
          </cell>
          <cell r="V301">
            <v>700</v>
          </cell>
          <cell r="W301">
            <v>83</v>
          </cell>
          <cell r="X301">
            <v>664</v>
          </cell>
          <cell r="Y301">
            <v>74</v>
          </cell>
          <cell r="Z301">
            <v>621.6</v>
          </cell>
          <cell r="AA301">
            <v>74</v>
          </cell>
          <cell r="AB301">
            <v>643.8</v>
          </cell>
          <cell r="AD301">
            <v>0</v>
          </cell>
          <cell r="AE301">
            <v>3272.6</v>
          </cell>
          <cell r="AF301">
            <v>3272.6</v>
          </cell>
          <cell r="AG301">
            <v>7</v>
          </cell>
          <cell r="AH301">
            <v>0.6638068999163806</v>
          </cell>
          <cell r="AI301">
            <v>7</v>
          </cell>
          <cell r="AM301" t="str">
            <v>7</v>
          </cell>
        </row>
        <row r="302">
          <cell r="B302">
            <v>227</v>
          </cell>
          <cell r="C302" t="str">
            <v>Juřica</v>
          </cell>
          <cell r="D302" t="str">
            <v>Matyáš</v>
          </cell>
          <cell r="E302">
            <v>2001</v>
          </cell>
          <cell r="G302" t="str">
            <v>ZŠ Šafaříkova Val.Mez</v>
          </cell>
          <cell r="H302" t="str">
            <v>CZ</v>
          </cell>
          <cell r="J302">
            <v>0</v>
          </cell>
          <cell r="L302">
            <v>0</v>
          </cell>
          <cell r="N302">
            <v>0</v>
          </cell>
          <cell r="P302">
            <v>0</v>
          </cell>
          <cell r="R302">
            <v>0</v>
          </cell>
          <cell r="S302">
            <v>88</v>
          </cell>
          <cell r="T302">
            <v>589.6</v>
          </cell>
          <cell r="U302">
            <v>97</v>
          </cell>
          <cell r="V302">
            <v>679</v>
          </cell>
          <cell r="W302">
            <v>83</v>
          </cell>
          <cell r="X302">
            <v>664</v>
          </cell>
          <cell r="Y302">
            <v>72</v>
          </cell>
          <cell r="Z302">
            <v>604.8</v>
          </cell>
          <cell r="AA302">
            <v>73</v>
          </cell>
          <cell r="AB302">
            <v>635.1</v>
          </cell>
          <cell r="AD302">
            <v>0</v>
          </cell>
          <cell r="AE302">
            <v>3172.5</v>
          </cell>
          <cell r="AF302">
            <v>3172.5</v>
          </cell>
          <cell r="AG302">
            <v>8</v>
          </cell>
          <cell r="AH302">
            <v>0.1866530275437981</v>
          </cell>
          <cell r="AI302">
            <v>8</v>
          </cell>
          <cell r="AM302" t="str">
            <v>8</v>
          </cell>
        </row>
        <row r="303">
          <cell r="B303">
            <v>214</v>
          </cell>
          <cell r="C303" t="str">
            <v>Ondrušek</v>
          </cell>
          <cell r="D303" t="str">
            <v>Jiří</v>
          </cell>
          <cell r="E303">
            <v>2001</v>
          </cell>
          <cell r="G303" t="str">
            <v>ZŠ Šafaříkova Val.Mez</v>
          </cell>
          <cell r="H303" t="str">
            <v>CZ</v>
          </cell>
          <cell r="J303">
            <v>0</v>
          </cell>
          <cell r="L303">
            <v>0</v>
          </cell>
          <cell r="N303">
            <v>0</v>
          </cell>
          <cell r="P303">
            <v>0</v>
          </cell>
          <cell r="R303">
            <v>0</v>
          </cell>
          <cell r="S303">
            <v>80</v>
          </cell>
          <cell r="T303">
            <v>536</v>
          </cell>
          <cell r="U303">
            <v>84</v>
          </cell>
          <cell r="V303">
            <v>588</v>
          </cell>
          <cell r="W303">
            <v>75</v>
          </cell>
          <cell r="X303">
            <v>600</v>
          </cell>
          <cell r="Y303">
            <v>65</v>
          </cell>
          <cell r="Z303">
            <v>546</v>
          </cell>
          <cell r="AA303">
            <v>69</v>
          </cell>
          <cell r="AB303">
            <v>600.3</v>
          </cell>
          <cell r="AD303">
            <v>0</v>
          </cell>
          <cell r="AE303">
            <v>2870.3</v>
          </cell>
          <cell r="AF303">
            <v>2870.3</v>
          </cell>
          <cell r="AG303">
            <v>9</v>
          </cell>
          <cell r="AH303">
            <v>0.8507093004882336</v>
          </cell>
          <cell r="AI303">
            <v>9</v>
          </cell>
          <cell r="AM303" t="str">
            <v>9</v>
          </cell>
        </row>
        <row r="304">
          <cell r="B304" t="e">
            <v>#N/A</v>
          </cell>
          <cell r="AE304">
            <v>0</v>
          </cell>
        </row>
        <row r="305">
          <cell r="B305" t="e">
            <v>#N/A</v>
          </cell>
          <cell r="AE305">
            <v>0</v>
          </cell>
        </row>
        <row r="306">
          <cell r="B306" t="e">
            <v>#N/A</v>
          </cell>
          <cell r="AE306">
            <v>0</v>
          </cell>
        </row>
        <row r="307">
          <cell r="B307" t="e">
            <v>#N/A</v>
          </cell>
          <cell r="AE307">
            <v>0</v>
          </cell>
        </row>
        <row r="308">
          <cell r="B308" t="e">
            <v>#N/A</v>
          </cell>
          <cell r="AE308">
            <v>0</v>
          </cell>
        </row>
        <row r="309">
          <cell r="B309" t="e">
            <v>#N/A</v>
          </cell>
          <cell r="AE309">
            <v>0</v>
          </cell>
        </row>
        <row r="310">
          <cell r="B310" t="e">
            <v>#N/A</v>
          </cell>
          <cell r="AE310">
            <v>0</v>
          </cell>
        </row>
        <row r="311">
          <cell r="B311" t="e">
            <v>#N/A</v>
          </cell>
          <cell r="AE311">
            <v>0</v>
          </cell>
        </row>
        <row r="312">
          <cell r="B312" t="e">
            <v>#N/A</v>
          </cell>
          <cell r="AE312">
            <v>0</v>
          </cell>
        </row>
        <row r="313">
          <cell r="B313" t="e">
            <v>#N/A</v>
          </cell>
          <cell r="AE313">
            <v>0</v>
          </cell>
        </row>
        <row r="314">
          <cell r="B314" t="e">
            <v>#N/A</v>
          </cell>
          <cell r="AE314">
            <v>0</v>
          </cell>
        </row>
        <row r="315">
          <cell r="B315" t="e">
            <v>#N/A</v>
          </cell>
          <cell r="AE315">
            <v>0</v>
          </cell>
        </row>
        <row r="316">
          <cell r="B316" t="e">
            <v>#N/A</v>
          </cell>
          <cell r="AE316">
            <v>0</v>
          </cell>
        </row>
        <row r="317">
          <cell r="B317" t="e">
            <v>#N/A</v>
          </cell>
          <cell r="AE317">
            <v>0</v>
          </cell>
        </row>
        <row r="318">
          <cell r="B318" t="e">
            <v>#N/A</v>
          </cell>
          <cell r="AE318">
            <v>0</v>
          </cell>
        </row>
        <row r="319">
          <cell r="B319" t="e">
            <v>#N/A</v>
          </cell>
          <cell r="AE319">
            <v>0</v>
          </cell>
        </row>
        <row r="320">
          <cell r="B320" t="e">
            <v>#N/A</v>
          </cell>
          <cell r="AE320">
            <v>0</v>
          </cell>
        </row>
        <row r="321">
          <cell r="B321" t="e">
            <v>#N/A</v>
          </cell>
          <cell r="AE321">
            <v>0</v>
          </cell>
        </row>
        <row r="322">
          <cell r="B322" t="e">
            <v>#N/A</v>
          </cell>
          <cell r="AE322">
            <v>0</v>
          </cell>
        </row>
        <row r="323">
          <cell r="B323" t="e">
            <v>#N/A</v>
          </cell>
          <cell r="AE323">
            <v>0</v>
          </cell>
        </row>
        <row r="324">
          <cell r="B324" t="e">
            <v>#N/A</v>
          </cell>
          <cell r="AE324">
            <v>0</v>
          </cell>
        </row>
      </sheetData>
      <sheetData sheetId="4">
        <row r="7">
          <cell r="B7">
            <v>501</v>
          </cell>
          <cell r="C7" t="str">
            <v>Bodanská</v>
          </cell>
          <cell r="D7" t="str">
            <v>Adéla</v>
          </cell>
          <cell r="E7">
            <v>2010</v>
          </cell>
          <cell r="G7" t="str">
            <v>Vertikon Zlín</v>
          </cell>
          <cell r="H7" t="str">
            <v>CZ</v>
          </cell>
          <cell r="I7">
            <v>100</v>
          </cell>
          <cell r="J7">
            <v>500</v>
          </cell>
          <cell r="K7">
            <v>100</v>
          </cell>
          <cell r="L7">
            <v>540</v>
          </cell>
          <cell r="M7">
            <v>100</v>
          </cell>
          <cell r="N7">
            <v>570</v>
          </cell>
          <cell r="O7">
            <v>91</v>
          </cell>
          <cell r="P7">
            <v>546</v>
          </cell>
          <cell r="R7">
            <v>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0</v>
          </cell>
          <cell r="AD7">
            <v>0</v>
          </cell>
          <cell r="AE7">
            <v>2156</v>
          </cell>
          <cell r="AF7">
            <v>2156</v>
          </cell>
          <cell r="AG7">
            <v>1</v>
          </cell>
          <cell r="AH7">
            <v>0.9809958138503134</v>
          </cell>
          <cell r="AI7">
            <v>1</v>
          </cell>
          <cell r="AM7" t="str">
            <v>1</v>
          </cell>
        </row>
        <row r="8">
          <cell r="B8">
            <v>520</v>
          </cell>
          <cell r="C8" t="str">
            <v>Hanyková</v>
          </cell>
          <cell r="D8" t="str">
            <v>Ema</v>
          </cell>
          <cell r="E8">
            <v>2009</v>
          </cell>
          <cell r="G8" t="str">
            <v>Lezčata Kuřim</v>
          </cell>
          <cell r="H8" t="str">
            <v>CZ</v>
          </cell>
          <cell r="I8">
            <v>100</v>
          </cell>
          <cell r="J8">
            <v>500</v>
          </cell>
          <cell r="K8">
            <v>100</v>
          </cell>
          <cell r="L8">
            <v>540</v>
          </cell>
          <cell r="M8">
            <v>94</v>
          </cell>
          <cell r="N8">
            <v>535.8</v>
          </cell>
          <cell r="O8">
            <v>78</v>
          </cell>
          <cell r="P8">
            <v>468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0</v>
          </cell>
          <cell r="AD8">
            <v>0</v>
          </cell>
          <cell r="AE8">
            <v>2043.8</v>
          </cell>
          <cell r="AF8">
            <v>2043.8</v>
          </cell>
          <cell r="AG8">
            <v>2</v>
          </cell>
          <cell r="AH8">
            <v>0.1437473837286234</v>
          </cell>
          <cell r="AI8">
            <v>2</v>
          </cell>
          <cell r="AM8" t="str">
            <v>2</v>
          </cell>
        </row>
        <row r="9">
          <cell r="B9">
            <v>502</v>
          </cell>
          <cell r="C9" t="str">
            <v>Bučková</v>
          </cell>
          <cell r="D9" t="str">
            <v>Tereza</v>
          </cell>
          <cell r="E9">
            <v>2009</v>
          </cell>
          <cell r="G9" t="str">
            <v>M-Guide Flash Wall Team</v>
          </cell>
          <cell r="H9" t="str">
            <v>CZ</v>
          </cell>
          <cell r="I9">
            <v>100</v>
          </cell>
          <cell r="J9">
            <v>500</v>
          </cell>
          <cell r="K9">
            <v>100</v>
          </cell>
          <cell r="L9">
            <v>540</v>
          </cell>
          <cell r="M9">
            <v>94</v>
          </cell>
          <cell r="N9">
            <v>535.8</v>
          </cell>
          <cell r="O9">
            <v>76</v>
          </cell>
          <cell r="P9">
            <v>456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E9">
            <v>2031.8</v>
          </cell>
          <cell r="AF9">
            <v>2031.8</v>
          </cell>
          <cell r="AG9">
            <v>3</v>
          </cell>
          <cell r="AH9">
            <v>0.5468996125273407</v>
          </cell>
          <cell r="AI9">
            <v>3</v>
          </cell>
          <cell r="AM9" t="str">
            <v>3</v>
          </cell>
        </row>
        <row r="10">
          <cell r="B10">
            <v>523</v>
          </cell>
          <cell r="C10" t="str">
            <v>Brzobohatá</v>
          </cell>
          <cell r="D10" t="str">
            <v>Gabriela</v>
          </cell>
          <cell r="E10">
            <v>2009</v>
          </cell>
          <cell r="G10" t="str">
            <v>Rocky Monkeys, Sokol Brno I</v>
          </cell>
          <cell r="H10" t="str">
            <v>CZ</v>
          </cell>
          <cell r="I10">
            <v>100</v>
          </cell>
          <cell r="J10">
            <v>500</v>
          </cell>
          <cell r="K10">
            <v>100</v>
          </cell>
          <cell r="L10">
            <v>540</v>
          </cell>
          <cell r="M10">
            <v>94</v>
          </cell>
          <cell r="N10">
            <v>535.8</v>
          </cell>
          <cell r="O10">
            <v>68</v>
          </cell>
          <cell r="P10">
            <v>408</v>
          </cell>
          <cell r="R10">
            <v>0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E10">
            <v>1983.8</v>
          </cell>
          <cell r="AF10">
            <v>1983.8</v>
          </cell>
          <cell r="AG10">
            <v>4</v>
          </cell>
          <cell r="AH10">
            <v>0.4182074179407209</v>
          </cell>
          <cell r="AI10">
            <v>4</v>
          </cell>
          <cell r="AM10" t="str">
            <v>4</v>
          </cell>
        </row>
        <row r="11">
          <cell r="B11">
            <v>504</v>
          </cell>
          <cell r="C11" t="str">
            <v>Dedková</v>
          </cell>
          <cell r="D11" t="str">
            <v>Klára</v>
          </cell>
          <cell r="E11">
            <v>2009</v>
          </cell>
          <cell r="G11" t="str">
            <v>Rocky Monkeys, Sokol Brno I</v>
          </cell>
          <cell r="H11" t="str">
            <v>CZ</v>
          </cell>
          <cell r="I11">
            <v>100</v>
          </cell>
          <cell r="J11">
            <v>500</v>
          </cell>
          <cell r="K11">
            <v>100</v>
          </cell>
          <cell r="L11">
            <v>540</v>
          </cell>
          <cell r="M11">
            <v>86</v>
          </cell>
          <cell r="N11">
            <v>490.2</v>
          </cell>
          <cell r="O11">
            <v>68</v>
          </cell>
          <cell r="P11">
            <v>408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E11">
            <v>1938.2</v>
          </cell>
          <cell r="AF11">
            <v>1938.2</v>
          </cell>
          <cell r="AG11">
            <v>5</v>
          </cell>
          <cell r="AH11">
            <v>0.6383988955058157</v>
          </cell>
          <cell r="AI11">
            <v>5</v>
          </cell>
          <cell r="AM11" t="str">
            <v>5</v>
          </cell>
        </row>
        <row r="12">
          <cell r="B12">
            <v>503</v>
          </cell>
          <cell r="C12" t="str">
            <v>Debefova</v>
          </cell>
          <cell r="D12" t="str">
            <v>Katka</v>
          </cell>
          <cell r="E12">
            <v>2010</v>
          </cell>
          <cell r="G12" t="str">
            <v>HO Příbor z.s.</v>
          </cell>
          <cell r="H12" t="str">
            <v>CZ</v>
          </cell>
          <cell r="I12">
            <v>100</v>
          </cell>
          <cell r="J12">
            <v>500</v>
          </cell>
          <cell r="K12">
            <v>100</v>
          </cell>
          <cell r="L12">
            <v>540</v>
          </cell>
          <cell r="M12">
            <v>84</v>
          </cell>
          <cell r="N12">
            <v>478.8</v>
          </cell>
          <cell r="O12">
            <v>68</v>
          </cell>
          <cell r="P12">
            <v>408</v>
          </cell>
          <cell r="R12">
            <v>0</v>
          </cell>
          <cell r="T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E12">
            <v>1926.8</v>
          </cell>
          <cell r="AF12">
            <v>1926.8</v>
          </cell>
          <cell r="AG12">
            <v>6</v>
          </cell>
          <cell r="AH12">
            <v>0.8133084403816611</v>
          </cell>
          <cell r="AI12">
            <v>6</v>
          </cell>
          <cell r="AM12" t="str">
            <v>6</v>
          </cell>
        </row>
        <row r="13">
          <cell r="B13">
            <v>524</v>
          </cell>
          <cell r="C13" t="str">
            <v>Brzobohatá</v>
          </cell>
          <cell r="D13" t="str">
            <v>Helena</v>
          </cell>
          <cell r="E13">
            <v>2009</v>
          </cell>
          <cell r="G13" t="str">
            <v>Rocky Monkeys, Sokol Brno I</v>
          </cell>
          <cell r="H13" t="str">
            <v>CZ</v>
          </cell>
          <cell r="I13">
            <v>100</v>
          </cell>
          <cell r="J13">
            <v>500</v>
          </cell>
          <cell r="K13">
            <v>100</v>
          </cell>
          <cell r="L13">
            <v>540</v>
          </cell>
          <cell r="M13">
            <v>84</v>
          </cell>
          <cell r="N13">
            <v>478.8</v>
          </cell>
          <cell r="O13">
            <v>66</v>
          </cell>
          <cell r="P13">
            <v>396</v>
          </cell>
          <cell r="R13">
            <v>0</v>
          </cell>
          <cell r="T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E13">
            <v>1914.8</v>
          </cell>
          <cell r="AF13">
            <v>1914.8</v>
          </cell>
          <cell r="AG13">
            <v>7</v>
          </cell>
          <cell r="AH13">
            <v>0.46978707727976143</v>
          </cell>
          <cell r="AI13">
            <v>7</v>
          </cell>
          <cell r="AM13" t="str">
            <v>7</v>
          </cell>
        </row>
        <row r="14">
          <cell r="B14">
            <v>522</v>
          </cell>
          <cell r="C14" t="str">
            <v>Capandová</v>
          </cell>
          <cell r="D14" t="str">
            <v>Sára</v>
          </cell>
          <cell r="E14">
            <v>2010</v>
          </cell>
          <cell r="G14" t="str">
            <v>Vertikon Zlín</v>
          </cell>
          <cell r="H14" t="str">
            <v>CZ</v>
          </cell>
          <cell r="I14">
            <v>100</v>
          </cell>
          <cell r="J14">
            <v>500</v>
          </cell>
          <cell r="K14">
            <v>87</v>
          </cell>
          <cell r="L14">
            <v>469.8</v>
          </cell>
          <cell r="M14">
            <v>85</v>
          </cell>
          <cell r="N14">
            <v>484.5</v>
          </cell>
          <cell r="O14">
            <v>76</v>
          </cell>
          <cell r="P14">
            <v>456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E14">
            <v>1910.3</v>
          </cell>
          <cell r="AF14">
            <v>1910.3</v>
          </cell>
          <cell r="AG14">
            <v>8</v>
          </cell>
          <cell r="AH14">
            <v>0.6887789773754776</v>
          </cell>
          <cell r="AI14">
            <v>8</v>
          </cell>
          <cell r="AM14" t="str">
            <v>8</v>
          </cell>
        </row>
        <row r="15">
          <cell r="B15">
            <v>518</v>
          </cell>
          <cell r="C15" t="str">
            <v>Šimová</v>
          </cell>
          <cell r="D15" t="str">
            <v>Jarmila</v>
          </cell>
          <cell r="E15">
            <v>2009</v>
          </cell>
          <cell r="G15" t="str">
            <v>Vertikon Zlín</v>
          </cell>
          <cell r="H15" t="str">
            <v>CZ</v>
          </cell>
          <cell r="I15">
            <v>100</v>
          </cell>
          <cell r="J15">
            <v>500</v>
          </cell>
          <cell r="K15">
            <v>89</v>
          </cell>
          <cell r="L15">
            <v>480.6</v>
          </cell>
          <cell r="M15">
            <v>83</v>
          </cell>
          <cell r="N15">
            <v>473.1</v>
          </cell>
          <cell r="O15">
            <v>76</v>
          </cell>
          <cell r="P15">
            <v>456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E15">
            <v>1909.7</v>
          </cell>
          <cell r="AF15">
            <v>1909.7</v>
          </cell>
          <cell r="AG15">
            <v>9</v>
          </cell>
          <cell r="AH15">
            <v>0.783645496936515</v>
          </cell>
          <cell r="AI15">
            <v>9</v>
          </cell>
          <cell r="AM15" t="str">
            <v>9</v>
          </cell>
        </row>
        <row r="16">
          <cell r="B16">
            <v>517</v>
          </cell>
          <cell r="C16" t="str">
            <v>Rutarová</v>
          </cell>
          <cell r="D16" t="str">
            <v>Lada</v>
          </cell>
          <cell r="E16">
            <v>2010</v>
          </cell>
          <cell r="G16" t="str">
            <v>HK Orlová</v>
          </cell>
          <cell r="H16" t="str">
            <v>CZ</v>
          </cell>
          <cell r="I16">
            <v>100</v>
          </cell>
          <cell r="J16">
            <v>500</v>
          </cell>
          <cell r="K16">
            <v>88</v>
          </cell>
          <cell r="L16">
            <v>475.2</v>
          </cell>
          <cell r="M16">
            <v>86</v>
          </cell>
          <cell r="N16">
            <v>490.2</v>
          </cell>
          <cell r="O16">
            <v>70</v>
          </cell>
          <cell r="P16">
            <v>420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E16">
            <v>1885.4</v>
          </cell>
          <cell r="AF16">
            <v>1885.4</v>
          </cell>
          <cell r="AG16">
            <v>10</v>
          </cell>
          <cell r="AH16">
            <v>0.6411839078646153</v>
          </cell>
          <cell r="AI16">
            <v>10</v>
          </cell>
          <cell r="AM16" t="str">
            <v>10</v>
          </cell>
        </row>
        <row r="17">
          <cell r="B17">
            <v>521</v>
          </cell>
          <cell r="C17" t="str">
            <v>Šindlarová</v>
          </cell>
          <cell r="D17" t="str">
            <v>Alice</v>
          </cell>
          <cell r="E17">
            <v>2010</v>
          </cell>
          <cell r="G17" t="str">
            <v>Smíchov</v>
          </cell>
          <cell r="H17" t="str">
            <v>CZ</v>
          </cell>
          <cell r="I17">
            <v>100</v>
          </cell>
          <cell r="J17">
            <v>500</v>
          </cell>
          <cell r="K17">
            <v>84</v>
          </cell>
          <cell r="L17">
            <v>453.6</v>
          </cell>
          <cell r="M17">
            <v>85</v>
          </cell>
          <cell r="N17">
            <v>484.5</v>
          </cell>
          <cell r="O17">
            <v>70</v>
          </cell>
          <cell r="P17">
            <v>420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E17">
            <v>1858.1</v>
          </cell>
          <cell r="AF17">
            <v>1858.1</v>
          </cell>
          <cell r="AG17">
            <v>11</v>
          </cell>
          <cell r="AH17">
            <v>0.40826485492289066</v>
          </cell>
          <cell r="AI17">
            <v>11</v>
          </cell>
          <cell r="AM17" t="str">
            <v>11</v>
          </cell>
        </row>
        <row r="18">
          <cell r="B18">
            <v>507</v>
          </cell>
          <cell r="C18" t="str">
            <v>Havlíčková </v>
          </cell>
          <cell r="D18" t="str">
            <v>Charlotte</v>
          </cell>
          <cell r="E18">
            <v>2009</v>
          </cell>
          <cell r="G18" t="str">
            <v>SPL Pustiměř</v>
          </cell>
          <cell r="H18" t="str">
            <v>CZ</v>
          </cell>
          <cell r="I18">
            <v>100</v>
          </cell>
          <cell r="J18">
            <v>500</v>
          </cell>
          <cell r="K18">
            <v>86</v>
          </cell>
          <cell r="L18">
            <v>464.4</v>
          </cell>
          <cell r="M18">
            <v>85</v>
          </cell>
          <cell r="N18">
            <v>484.5</v>
          </cell>
          <cell r="O18">
            <v>68</v>
          </cell>
          <cell r="P18">
            <v>408</v>
          </cell>
          <cell r="R18">
            <v>0</v>
          </cell>
          <cell r="T18">
            <v>0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E18">
            <v>1856.9</v>
          </cell>
          <cell r="AF18">
            <v>1856.9</v>
          </cell>
          <cell r="AG18">
            <v>12</v>
          </cell>
          <cell r="AH18">
            <v>0.13388374564237893</v>
          </cell>
          <cell r="AI18">
            <v>12</v>
          </cell>
          <cell r="AM18" t="str">
            <v>12</v>
          </cell>
        </row>
        <row r="19">
          <cell r="B19">
            <v>506</v>
          </cell>
          <cell r="C19" t="str">
            <v>Hamplová</v>
          </cell>
          <cell r="D19" t="str">
            <v>Lenka</v>
          </cell>
          <cell r="E19">
            <v>2009</v>
          </cell>
          <cell r="G19" t="str">
            <v>Rocky Monkeys, Sokol Brno I</v>
          </cell>
          <cell r="H19" t="str">
            <v>CZ</v>
          </cell>
          <cell r="I19">
            <v>100</v>
          </cell>
          <cell r="J19">
            <v>500</v>
          </cell>
          <cell r="K19">
            <v>86</v>
          </cell>
          <cell r="L19">
            <v>464.4</v>
          </cell>
          <cell r="M19">
            <v>85</v>
          </cell>
          <cell r="N19">
            <v>484.5</v>
          </cell>
          <cell r="O19">
            <v>66</v>
          </cell>
          <cell r="P19">
            <v>396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  <cell r="AE19">
            <v>1844.9</v>
          </cell>
          <cell r="AF19">
            <v>1844.9</v>
          </cell>
          <cell r="AG19">
            <v>13</v>
          </cell>
          <cell r="AH19">
            <v>0.7092971517704427</v>
          </cell>
          <cell r="AI19">
            <v>13</v>
          </cell>
          <cell r="AM19" t="str">
            <v>13</v>
          </cell>
        </row>
        <row r="20">
          <cell r="B20">
            <v>508</v>
          </cell>
          <cell r="C20" t="str">
            <v>Hozíková</v>
          </cell>
          <cell r="D20" t="str">
            <v>Eliška</v>
          </cell>
          <cell r="E20">
            <v>2010</v>
          </cell>
          <cell r="G20" t="str">
            <v>Vertikon Zlín</v>
          </cell>
          <cell r="H20" t="str">
            <v>CZ</v>
          </cell>
          <cell r="I20">
            <v>100</v>
          </cell>
          <cell r="J20">
            <v>500</v>
          </cell>
          <cell r="K20">
            <v>86</v>
          </cell>
          <cell r="L20">
            <v>464.4</v>
          </cell>
          <cell r="M20">
            <v>80</v>
          </cell>
          <cell r="N20">
            <v>456</v>
          </cell>
          <cell r="O20">
            <v>66</v>
          </cell>
          <cell r="P20">
            <v>396</v>
          </cell>
          <cell r="R20">
            <v>0</v>
          </cell>
          <cell r="T20">
            <v>0</v>
          </cell>
          <cell r="V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E20">
            <v>1816.4</v>
          </cell>
          <cell r="AF20">
            <v>1816.4</v>
          </cell>
          <cell r="AG20" t="str">
            <v>14až15</v>
          </cell>
          <cell r="AH20">
            <v>0.5360010005533695</v>
          </cell>
          <cell r="AI20" t="str">
            <v>14až15</v>
          </cell>
          <cell r="AM20" t="str">
            <v>14až15</v>
          </cell>
        </row>
        <row r="21">
          <cell r="B21">
            <v>509</v>
          </cell>
          <cell r="C21" t="str">
            <v>Chmielová</v>
          </cell>
          <cell r="D21" t="str">
            <v>Tereza</v>
          </cell>
          <cell r="E21">
            <v>2010</v>
          </cell>
          <cell r="G21" t="str">
            <v>HO Třinec</v>
          </cell>
          <cell r="H21" t="str">
            <v>CZ</v>
          </cell>
          <cell r="I21">
            <v>100</v>
          </cell>
          <cell r="J21">
            <v>500</v>
          </cell>
          <cell r="K21">
            <v>86</v>
          </cell>
          <cell r="L21">
            <v>464.4</v>
          </cell>
          <cell r="M21">
            <v>80</v>
          </cell>
          <cell r="N21">
            <v>456</v>
          </cell>
          <cell r="O21">
            <v>66</v>
          </cell>
          <cell r="P21">
            <v>396</v>
          </cell>
          <cell r="R21">
            <v>0</v>
          </cell>
          <cell r="T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E21">
            <v>1816.4</v>
          </cell>
          <cell r="AF21">
            <v>1816.4</v>
          </cell>
          <cell r="AG21" t="str">
            <v>14až15</v>
          </cell>
          <cell r="AH21">
            <v>0.7140833958983421</v>
          </cell>
          <cell r="AI21" t="str">
            <v>14až15</v>
          </cell>
          <cell r="AM21" t="str">
            <v>14až15</v>
          </cell>
        </row>
        <row r="22">
          <cell r="B22">
            <v>525</v>
          </cell>
          <cell r="C22" t="str">
            <v>Cídlová</v>
          </cell>
          <cell r="D22" t="str">
            <v>Jana</v>
          </cell>
          <cell r="E22">
            <v>2010</v>
          </cell>
          <cell r="G22" t="str">
            <v>TOM Horolezčata Brno</v>
          </cell>
          <cell r="H22" t="str">
            <v>CZ</v>
          </cell>
          <cell r="I22">
            <v>100</v>
          </cell>
          <cell r="J22">
            <v>500</v>
          </cell>
          <cell r="K22">
            <v>86</v>
          </cell>
          <cell r="L22">
            <v>464.4</v>
          </cell>
          <cell r="M22">
            <v>76</v>
          </cell>
          <cell r="N22">
            <v>433.2</v>
          </cell>
          <cell r="O22">
            <v>66</v>
          </cell>
          <cell r="P22">
            <v>396</v>
          </cell>
          <cell r="R22">
            <v>0</v>
          </cell>
          <cell r="T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E22">
            <v>1793.6</v>
          </cell>
          <cell r="AF22">
            <v>1793.6</v>
          </cell>
          <cell r="AG22">
            <v>16</v>
          </cell>
          <cell r="AH22">
            <v>0.38250257237814367</v>
          </cell>
          <cell r="AI22">
            <v>16</v>
          </cell>
          <cell r="AM22" t="str">
            <v>16</v>
          </cell>
        </row>
        <row r="23">
          <cell r="B23">
            <v>511</v>
          </cell>
          <cell r="C23" t="str">
            <v>Bartošovská</v>
          </cell>
          <cell r="D23" t="str">
            <v>Iva</v>
          </cell>
          <cell r="E23">
            <v>2009</v>
          </cell>
          <cell r="G23" t="str">
            <v>TOM Horolezčata Brno</v>
          </cell>
          <cell r="H23" t="str">
            <v>CZ</v>
          </cell>
          <cell r="I23">
            <v>100</v>
          </cell>
          <cell r="J23">
            <v>500</v>
          </cell>
          <cell r="K23">
            <v>84</v>
          </cell>
          <cell r="L23">
            <v>453.6</v>
          </cell>
          <cell r="M23">
            <v>74</v>
          </cell>
          <cell r="N23">
            <v>421.8</v>
          </cell>
          <cell r="O23">
            <v>68</v>
          </cell>
          <cell r="P23">
            <v>408</v>
          </cell>
          <cell r="R23">
            <v>0</v>
          </cell>
          <cell r="T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E23">
            <v>1783.4</v>
          </cell>
          <cell r="AF23">
            <v>1783.4</v>
          </cell>
          <cell r="AG23">
            <v>17</v>
          </cell>
          <cell r="AH23">
            <v>0.32881649280898273</v>
          </cell>
          <cell r="AI23">
            <v>17</v>
          </cell>
          <cell r="AM23" t="str">
            <v>17</v>
          </cell>
        </row>
        <row r="24">
          <cell r="B24">
            <v>515</v>
          </cell>
          <cell r="C24" t="str">
            <v>Pšenicová</v>
          </cell>
          <cell r="D24" t="str">
            <v>Tereza</v>
          </cell>
          <cell r="E24">
            <v>2010</v>
          </cell>
          <cell r="G24" t="str">
            <v>Alpin club Rožnov p.R.</v>
          </cell>
          <cell r="H24" t="str">
            <v>CZ</v>
          </cell>
          <cell r="I24">
            <v>100</v>
          </cell>
          <cell r="J24">
            <v>500</v>
          </cell>
          <cell r="K24">
            <v>85</v>
          </cell>
          <cell r="L24">
            <v>459</v>
          </cell>
          <cell r="M24">
            <v>74</v>
          </cell>
          <cell r="N24">
            <v>421.8</v>
          </cell>
          <cell r="O24">
            <v>66</v>
          </cell>
          <cell r="P24">
            <v>396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E24">
            <v>1776.8</v>
          </cell>
          <cell r="AF24">
            <v>1776.8</v>
          </cell>
          <cell r="AG24">
            <v>18</v>
          </cell>
          <cell r="AH24">
            <v>0.7787197888828814</v>
          </cell>
          <cell r="AI24">
            <v>18</v>
          </cell>
          <cell r="AM24" t="str">
            <v>18</v>
          </cell>
        </row>
        <row r="25">
          <cell r="B25">
            <v>519</v>
          </cell>
          <cell r="C25" t="str">
            <v>Hodaňová</v>
          </cell>
          <cell r="D25" t="str">
            <v>Žofie</v>
          </cell>
          <cell r="E25">
            <v>2012</v>
          </cell>
          <cell r="G25" t="str">
            <v>Lezčata Kuřim</v>
          </cell>
          <cell r="H25" t="str">
            <v>CZ</v>
          </cell>
          <cell r="I25">
            <v>100</v>
          </cell>
          <cell r="J25">
            <v>500</v>
          </cell>
          <cell r="K25">
            <v>85</v>
          </cell>
          <cell r="L25">
            <v>459</v>
          </cell>
          <cell r="M25">
            <v>74</v>
          </cell>
          <cell r="N25">
            <v>421.8</v>
          </cell>
          <cell r="O25">
            <v>64</v>
          </cell>
          <cell r="P25">
            <v>384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E25">
            <v>1764.8</v>
          </cell>
          <cell r="AF25">
            <v>1764.8</v>
          </cell>
          <cell r="AG25">
            <v>19</v>
          </cell>
          <cell r="AH25">
            <v>0.3608207628130913</v>
          </cell>
          <cell r="AI25">
            <v>19</v>
          </cell>
          <cell r="AM25" t="str">
            <v>19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>
            <v>6</v>
          </cell>
          <cell r="C39" t="str">
            <v>Čermák</v>
          </cell>
          <cell r="D39" t="str">
            <v>Timotej</v>
          </cell>
          <cell r="E39">
            <v>2009</v>
          </cell>
          <cell r="G39" t="str">
            <v>Rocky Monkeys, Sokol Brno I</v>
          </cell>
          <cell r="H39" t="str">
            <v>CZ</v>
          </cell>
          <cell r="I39">
            <v>100</v>
          </cell>
          <cell r="J39">
            <v>500</v>
          </cell>
          <cell r="K39">
            <v>100</v>
          </cell>
          <cell r="L39">
            <v>540</v>
          </cell>
          <cell r="M39">
            <v>100</v>
          </cell>
          <cell r="N39">
            <v>570</v>
          </cell>
          <cell r="O39">
            <v>87</v>
          </cell>
          <cell r="P39">
            <v>522</v>
          </cell>
          <cell r="Q39">
            <v>84</v>
          </cell>
          <cell r="R39">
            <v>537.6</v>
          </cell>
          <cell r="S39">
            <v>75.1</v>
          </cell>
          <cell r="T39">
            <v>503.17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E39">
            <v>2132</v>
          </cell>
          <cell r="AF39">
            <v>3172.77</v>
          </cell>
          <cell r="AG39">
            <v>1</v>
          </cell>
          <cell r="AH39">
            <v>0.46465418115258217</v>
          </cell>
          <cell r="AI39">
            <v>1</v>
          </cell>
          <cell r="AM39" t="str">
            <v>1</v>
          </cell>
        </row>
        <row r="40">
          <cell r="B40">
            <v>15</v>
          </cell>
          <cell r="C40" t="str">
            <v>Smítal</v>
          </cell>
          <cell r="D40" t="str">
            <v>Šimon</v>
          </cell>
          <cell r="E40">
            <v>2009</v>
          </cell>
          <cell r="G40" t="str">
            <v>M-Guide Flash Wall Team</v>
          </cell>
          <cell r="H40" t="str">
            <v>CZ</v>
          </cell>
          <cell r="I40">
            <v>100</v>
          </cell>
          <cell r="J40">
            <v>500</v>
          </cell>
          <cell r="K40">
            <v>100</v>
          </cell>
          <cell r="L40">
            <v>540</v>
          </cell>
          <cell r="M40">
            <v>100</v>
          </cell>
          <cell r="N40">
            <v>570</v>
          </cell>
          <cell r="O40">
            <v>87</v>
          </cell>
          <cell r="P40">
            <v>522</v>
          </cell>
          <cell r="Q40">
            <v>84</v>
          </cell>
          <cell r="R40">
            <v>537.6</v>
          </cell>
          <cell r="S40">
            <v>75</v>
          </cell>
          <cell r="T40">
            <v>502.5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E40">
            <v>2132</v>
          </cell>
          <cell r="AF40">
            <v>3172.1</v>
          </cell>
          <cell r="AG40">
            <v>2</v>
          </cell>
          <cell r="AH40">
            <v>0.10334021272137761</v>
          </cell>
          <cell r="AI40">
            <v>2</v>
          </cell>
          <cell r="AM40" t="str">
            <v>2</v>
          </cell>
        </row>
        <row r="41">
          <cell r="B41">
            <v>12</v>
          </cell>
          <cell r="C41" t="str">
            <v>Školař</v>
          </cell>
          <cell r="D41" t="str">
            <v>Dan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100</v>
          </cell>
          <cell r="J41">
            <v>500</v>
          </cell>
          <cell r="K41">
            <v>86</v>
          </cell>
          <cell r="L41">
            <v>464.4</v>
          </cell>
          <cell r="M41">
            <v>100</v>
          </cell>
          <cell r="N41">
            <v>570</v>
          </cell>
          <cell r="O41">
            <v>87</v>
          </cell>
          <cell r="P41">
            <v>522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E41">
            <v>2056.4</v>
          </cell>
          <cell r="AF41">
            <v>2056.4</v>
          </cell>
          <cell r="AG41">
            <v>3</v>
          </cell>
          <cell r="AH41">
            <v>0.1161553265992552</v>
          </cell>
          <cell r="AI41">
            <v>3</v>
          </cell>
          <cell r="AM41" t="str">
            <v>3</v>
          </cell>
        </row>
        <row r="42">
          <cell r="B42">
            <v>21</v>
          </cell>
          <cell r="C42" t="str">
            <v>Bartošovký</v>
          </cell>
          <cell r="D42" t="str">
            <v>Jan</v>
          </cell>
          <cell r="E42">
            <v>2009</v>
          </cell>
          <cell r="G42" t="str">
            <v>TOM Horolezčata Brno</v>
          </cell>
          <cell r="H42" t="str">
            <v>CZ</v>
          </cell>
          <cell r="I42">
            <v>100</v>
          </cell>
          <cell r="J42">
            <v>500</v>
          </cell>
          <cell r="K42">
            <v>87</v>
          </cell>
          <cell r="L42">
            <v>469.8</v>
          </cell>
          <cell r="M42">
            <v>100</v>
          </cell>
          <cell r="N42">
            <v>570</v>
          </cell>
          <cell r="O42">
            <v>76</v>
          </cell>
          <cell r="P42">
            <v>456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E42">
            <v>1995.8</v>
          </cell>
          <cell r="AF42">
            <v>1995.8</v>
          </cell>
          <cell r="AG42">
            <v>4</v>
          </cell>
          <cell r="AH42">
            <v>0.5622179319616407</v>
          </cell>
          <cell r="AI42">
            <v>4</v>
          </cell>
          <cell r="AM42" t="str">
            <v>4</v>
          </cell>
        </row>
        <row r="43">
          <cell r="B43">
            <v>22</v>
          </cell>
          <cell r="C43" t="str">
            <v>Hodaň</v>
          </cell>
          <cell r="D43" t="str">
            <v>Igor</v>
          </cell>
          <cell r="E43">
            <v>2009</v>
          </cell>
          <cell r="G43" t="str">
            <v>Lezčata Kuřim</v>
          </cell>
          <cell r="H43" t="str">
            <v>CZ</v>
          </cell>
          <cell r="I43">
            <v>100</v>
          </cell>
          <cell r="J43">
            <v>500</v>
          </cell>
          <cell r="K43">
            <v>100</v>
          </cell>
          <cell r="L43">
            <v>540</v>
          </cell>
          <cell r="M43">
            <v>100</v>
          </cell>
          <cell r="N43">
            <v>570</v>
          </cell>
          <cell r="O43">
            <v>64</v>
          </cell>
          <cell r="P43">
            <v>384</v>
          </cell>
          <cell r="R43">
            <v>0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E43">
            <v>1994</v>
          </cell>
          <cell r="AF43">
            <v>1994</v>
          </cell>
          <cell r="AG43">
            <v>5</v>
          </cell>
          <cell r="AH43">
            <v>0.044732633512467146</v>
          </cell>
          <cell r="AI43">
            <v>5</v>
          </cell>
          <cell r="AM43" t="str">
            <v>5</v>
          </cell>
        </row>
        <row r="44">
          <cell r="B44">
            <v>20</v>
          </cell>
          <cell r="C44" t="str">
            <v>Ambroz</v>
          </cell>
          <cell r="D44" t="str">
            <v>Jaroslav</v>
          </cell>
          <cell r="E44">
            <v>2009</v>
          </cell>
          <cell r="G44" t="str">
            <v>M-Guide Flash Wall Team</v>
          </cell>
          <cell r="H44" t="str">
            <v>CZ</v>
          </cell>
          <cell r="I44">
            <v>100</v>
          </cell>
          <cell r="J44">
            <v>500</v>
          </cell>
          <cell r="K44">
            <v>96</v>
          </cell>
          <cell r="L44">
            <v>518.4</v>
          </cell>
          <cell r="M44">
            <v>94</v>
          </cell>
          <cell r="N44">
            <v>535.8</v>
          </cell>
          <cell r="O44">
            <v>67</v>
          </cell>
          <cell r="P44">
            <v>402</v>
          </cell>
          <cell r="R44">
            <v>0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E44">
            <v>1956.1999999999998</v>
          </cell>
          <cell r="AF44">
            <v>1956.2</v>
          </cell>
          <cell r="AG44">
            <v>6</v>
          </cell>
          <cell r="AH44">
            <v>0.659399805823341</v>
          </cell>
          <cell r="AI44">
            <v>6</v>
          </cell>
          <cell r="AM44" t="str">
            <v>6</v>
          </cell>
        </row>
        <row r="45">
          <cell r="B45">
            <v>19</v>
          </cell>
          <cell r="C45" t="str">
            <v>Havíř</v>
          </cell>
          <cell r="D45" t="str">
            <v>Martin</v>
          </cell>
          <cell r="E45">
            <v>2009</v>
          </cell>
          <cell r="G45" t="str">
            <v>Rocky Monkeys, Sokol Brno I</v>
          </cell>
          <cell r="H45" t="str">
            <v>CZ</v>
          </cell>
          <cell r="I45">
            <v>100</v>
          </cell>
          <cell r="J45">
            <v>500</v>
          </cell>
          <cell r="K45">
            <v>84</v>
          </cell>
          <cell r="L45">
            <v>453.6</v>
          </cell>
          <cell r="M45">
            <v>89</v>
          </cell>
          <cell r="N45">
            <v>507.3</v>
          </cell>
          <cell r="O45">
            <v>74</v>
          </cell>
          <cell r="P45">
            <v>444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1904.9</v>
          </cell>
          <cell r="AF45">
            <v>1904.9</v>
          </cell>
          <cell r="AG45">
            <v>7</v>
          </cell>
          <cell r="AH45">
            <v>0.9742709395941347</v>
          </cell>
          <cell r="AI45">
            <v>7</v>
          </cell>
          <cell r="AM45" t="str">
            <v>7</v>
          </cell>
        </row>
        <row r="46">
          <cell r="B46">
            <v>7</v>
          </cell>
          <cell r="C46" t="str">
            <v>Klus</v>
          </cell>
          <cell r="D46" t="str">
            <v>Marián</v>
          </cell>
          <cell r="E46">
            <v>2009</v>
          </cell>
          <cell r="G46" t="str">
            <v>HO Třinec</v>
          </cell>
          <cell r="H46" t="str">
            <v>CZ</v>
          </cell>
          <cell r="I46">
            <v>100</v>
          </cell>
          <cell r="J46">
            <v>500</v>
          </cell>
          <cell r="K46">
            <v>86</v>
          </cell>
          <cell r="L46">
            <v>464.4</v>
          </cell>
          <cell r="M46">
            <v>86</v>
          </cell>
          <cell r="N46">
            <v>490.2</v>
          </cell>
          <cell r="O46">
            <v>66</v>
          </cell>
          <cell r="P46">
            <v>396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E46">
            <v>1850.6</v>
          </cell>
          <cell r="AF46">
            <v>1850.6</v>
          </cell>
          <cell r="AG46">
            <v>8</v>
          </cell>
          <cell r="AH46">
            <v>0.3206599208060652</v>
          </cell>
          <cell r="AI46">
            <v>8</v>
          </cell>
          <cell r="AM46" t="str">
            <v>8</v>
          </cell>
        </row>
        <row r="47">
          <cell r="B47">
            <v>13</v>
          </cell>
          <cell r="C47" t="str">
            <v>Kessler</v>
          </cell>
          <cell r="D47" t="str">
            <v>Albert</v>
          </cell>
          <cell r="E47">
            <v>2010</v>
          </cell>
          <cell r="G47" t="str">
            <v>stenaspk.cz</v>
          </cell>
          <cell r="H47" t="str">
            <v>CZ</v>
          </cell>
          <cell r="I47">
            <v>92</v>
          </cell>
          <cell r="J47">
            <v>460</v>
          </cell>
          <cell r="K47">
            <v>82</v>
          </cell>
          <cell r="L47">
            <v>442.8</v>
          </cell>
          <cell r="M47">
            <v>83</v>
          </cell>
          <cell r="N47">
            <v>473.1</v>
          </cell>
          <cell r="O47">
            <v>66</v>
          </cell>
          <cell r="P47">
            <v>396</v>
          </cell>
          <cell r="R47">
            <v>0</v>
          </cell>
          <cell r="T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E47">
            <v>1771.9</v>
          </cell>
          <cell r="AF47">
            <v>1771.9</v>
          </cell>
          <cell r="AG47">
            <v>9</v>
          </cell>
          <cell r="AH47">
            <v>0.7477936511859298</v>
          </cell>
          <cell r="AI47">
            <v>9</v>
          </cell>
          <cell r="AM47" t="str">
            <v>9</v>
          </cell>
        </row>
        <row r="48">
          <cell r="B48" t="e">
            <v>#N/A</v>
          </cell>
          <cell r="AE48">
            <v>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>
            <v>552</v>
          </cell>
          <cell r="C71" t="str">
            <v>Bartošová</v>
          </cell>
          <cell r="D71" t="str">
            <v>Mia</v>
          </cell>
          <cell r="E71">
            <v>2008</v>
          </cell>
          <cell r="G71" t="str">
            <v>Rocky Monkeys, Sokol Brno I</v>
          </cell>
          <cell r="H71" t="str">
            <v>CZ</v>
          </cell>
          <cell r="J71">
            <v>0</v>
          </cell>
          <cell r="L71">
            <v>0</v>
          </cell>
          <cell r="M71">
            <v>100</v>
          </cell>
          <cell r="N71">
            <v>570</v>
          </cell>
          <cell r="O71">
            <v>96</v>
          </cell>
          <cell r="P71">
            <v>576</v>
          </cell>
          <cell r="Q71">
            <v>85</v>
          </cell>
          <cell r="R71">
            <v>544</v>
          </cell>
          <cell r="S71">
            <v>100</v>
          </cell>
          <cell r="T71">
            <v>670</v>
          </cell>
          <cell r="U71">
            <v>73</v>
          </cell>
          <cell r="V71">
            <v>540.2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2900.2</v>
          </cell>
          <cell r="AF71">
            <v>2900.2</v>
          </cell>
          <cell r="AG71">
            <v>1</v>
          </cell>
          <cell r="AH71">
            <v>0.9755681476090103</v>
          </cell>
          <cell r="AI71">
            <v>1</v>
          </cell>
          <cell r="AM71" t="str">
            <v>1</v>
          </cell>
        </row>
        <row r="72">
          <cell r="B72">
            <v>574</v>
          </cell>
          <cell r="C72" t="str">
            <v>Plchová</v>
          </cell>
          <cell r="D72" t="str">
            <v>Magdalena</v>
          </cell>
          <cell r="E72">
            <v>2007</v>
          </cell>
          <cell r="G72" t="str">
            <v>Rocky Monkeys, Sokol Brno I</v>
          </cell>
          <cell r="H72" t="str">
            <v>CZ</v>
          </cell>
          <cell r="J72">
            <v>0</v>
          </cell>
          <cell r="L72">
            <v>0</v>
          </cell>
          <cell r="M72">
            <v>100</v>
          </cell>
          <cell r="N72">
            <v>570</v>
          </cell>
          <cell r="O72">
            <v>96</v>
          </cell>
          <cell r="P72">
            <v>576</v>
          </cell>
          <cell r="Q72">
            <v>84</v>
          </cell>
          <cell r="R72">
            <v>537.6</v>
          </cell>
          <cell r="S72">
            <v>94</v>
          </cell>
          <cell r="T72">
            <v>629.8</v>
          </cell>
          <cell r="U72">
            <v>70</v>
          </cell>
          <cell r="V72">
            <v>518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E72">
            <v>2831.3999999999996</v>
          </cell>
          <cell r="AF72">
            <v>2831.4</v>
          </cell>
          <cell r="AG72">
            <v>2</v>
          </cell>
          <cell r="AH72">
            <v>0.962076950352639</v>
          </cell>
          <cell r="AI72">
            <v>2</v>
          </cell>
          <cell r="AM72" t="str">
            <v>2</v>
          </cell>
        </row>
        <row r="73">
          <cell r="B73">
            <v>589</v>
          </cell>
          <cell r="C73" t="str">
            <v>Konečná</v>
          </cell>
          <cell r="D73" t="str">
            <v>Viktorie</v>
          </cell>
          <cell r="E73">
            <v>2007</v>
          </cell>
          <cell r="G73" t="str">
            <v>Vertikon Zlín</v>
          </cell>
          <cell r="H73" t="str">
            <v>CZ</v>
          </cell>
          <cell r="J73">
            <v>0</v>
          </cell>
          <cell r="L73">
            <v>0</v>
          </cell>
          <cell r="M73">
            <v>100</v>
          </cell>
          <cell r="N73">
            <v>570</v>
          </cell>
          <cell r="O73">
            <v>96</v>
          </cell>
          <cell r="P73">
            <v>576</v>
          </cell>
          <cell r="Q73">
            <v>91</v>
          </cell>
          <cell r="R73">
            <v>582.4</v>
          </cell>
          <cell r="S73">
            <v>82</v>
          </cell>
          <cell r="T73">
            <v>549.4</v>
          </cell>
          <cell r="U73">
            <v>68</v>
          </cell>
          <cell r="V73">
            <v>503.2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E73">
            <v>2781</v>
          </cell>
          <cell r="AF73">
            <v>2781</v>
          </cell>
          <cell r="AG73">
            <v>3</v>
          </cell>
          <cell r="AH73">
            <v>0.13464859477244318</v>
          </cell>
          <cell r="AI73">
            <v>3</v>
          </cell>
          <cell r="AM73" t="str">
            <v>3</v>
          </cell>
        </row>
        <row r="74">
          <cell r="B74">
            <v>569</v>
          </cell>
          <cell r="C74" t="str">
            <v>Marešová </v>
          </cell>
          <cell r="D74" t="str">
            <v>Lucie</v>
          </cell>
          <cell r="E74">
            <v>2008</v>
          </cell>
          <cell r="G74" t="str">
            <v>HK Lanškroun</v>
          </cell>
          <cell r="H74" t="str">
            <v>CZ</v>
          </cell>
          <cell r="J74">
            <v>0</v>
          </cell>
          <cell r="L74">
            <v>0</v>
          </cell>
          <cell r="M74">
            <v>100</v>
          </cell>
          <cell r="N74">
            <v>570</v>
          </cell>
          <cell r="O74">
            <v>91</v>
          </cell>
          <cell r="P74">
            <v>546</v>
          </cell>
          <cell r="Q74">
            <v>95</v>
          </cell>
          <cell r="R74">
            <v>608</v>
          </cell>
          <cell r="S74">
            <v>74</v>
          </cell>
          <cell r="T74">
            <v>495.8</v>
          </cell>
          <cell r="U74">
            <v>74</v>
          </cell>
          <cell r="V74">
            <v>547.6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E74">
            <v>2767.4</v>
          </cell>
          <cell r="AF74">
            <v>2767.4</v>
          </cell>
          <cell r="AG74">
            <v>4</v>
          </cell>
          <cell r="AH74">
            <v>0.9060508122202009</v>
          </cell>
          <cell r="AI74">
            <v>4</v>
          </cell>
          <cell r="AM74" t="str">
            <v>4</v>
          </cell>
        </row>
        <row r="75">
          <cell r="B75">
            <v>588</v>
          </cell>
          <cell r="C75" t="str">
            <v>Capandová</v>
          </cell>
          <cell r="D75" t="str">
            <v>Nicole</v>
          </cell>
          <cell r="E75">
            <v>2007</v>
          </cell>
          <cell r="G75" t="str">
            <v>Vertikon Zlín</v>
          </cell>
          <cell r="H75" t="str">
            <v>CZ</v>
          </cell>
          <cell r="J75">
            <v>0</v>
          </cell>
          <cell r="L75">
            <v>0</v>
          </cell>
          <cell r="M75">
            <v>100</v>
          </cell>
          <cell r="N75">
            <v>570</v>
          </cell>
          <cell r="O75">
            <v>91</v>
          </cell>
          <cell r="P75">
            <v>546</v>
          </cell>
          <cell r="Q75">
            <v>85</v>
          </cell>
          <cell r="R75">
            <v>544</v>
          </cell>
          <cell r="S75">
            <v>73</v>
          </cell>
          <cell r="T75">
            <v>489.1</v>
          </cell>
          <cell r="U75">
            <v>73</v>
          </cell>
          <cell r="V75">
            <v>540.2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E75">
            <v>2689.3</v>
          </cell>
          <cell r="AF75">
            <v>2689.3</v>
          </cell>
          <cell r="AG75">
            <v>5</v>
          </cell>
          <cell r="AH75">
            <v>0.21827363432385027</v>
          </cell>
          <cell r="AI75">
            <v>5</v>
          </cell>
          <cell r="AM75" t="str">
            <v>5</v>
          </cell>
        </row>
        <row r="76">
          <cell r="B76">
            <v>565</v>
          </cell>
          <cell r="C76" t="str">
            <v>Králíková</v>
          </cell>
          <cell r="D76" t="str">
            <v>Emma</v>
          </cell>
          <cell r="E76">
            <v>2008</v>
          </cell>
          <cell r="G76" t="str">
            <v>Vertikon Zlín</v>
          </cell>
          <cell r="H76" t="str">
            <v>CZ</v>
          </cell>
          <cell r="J76">
            <v>0</v>
          </cell>
          <cell r="L76">
            <v>0</v>
          </cell>
          <cell r="M76">
            <v>100</v>
          </cell>
          <cell r="N76">
            <v>570</v>
          </cell>
          <cell r="O76">
            <v>91</v>
          </cell>
          <cell r="P76">
            <v>546</v>
          </cell>
          <cell r="Q76">
            <v>85</v>
          </cell>
          <cell r="R76">
            <v>544</v>
          </cell>
          <cell r="S76">
            <v>75</v>
          </cell>
          <cell r="T76">
            <v>502.5</v>
          </cell>
          <cell r="U76">
            <v>71</v>
          </cell>
          <cell r="V76">
            <v>525.4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E76">
            <v>2687.9</v>
          </cell>
          <cell r="AF76">
            <v>2687.9</v>
          </cell>
          <cell r="AG76">
            <v>6</v>
          </cell>
          <cell r="AH76">
            <v>0.9090995381120592</v>
          </cell>
          <cell r="AI76">
            <v>6</v>
          </cell>
          <cell r="AM76" t="str">
            <v>6</v>
          </cell>
        </row>
        <row r="77">
          <cell r="B77">
            <v>551</v>
          </cell>
          <cell r="C77" t="str">
            <v>Adámková</v>
          </cell>
          <cell r="D77" t="str">
            <v>Jolana</v>
          </cell>
          <cell r="E77">
            <v>2008</v>
          </cell>
          <cell r="G77" t="str">
            <v>SPL Pustiměř</v>
          </cell>
          <cell r="H77" t="str">
            <v>CZ</v>
          </cell>
          <cell r="J77">
            <v>0</v>
          </cell>
          <cell r="L77">
            <v>0</v>
          </cell>
          <cell r="M77">
            <v>100</v>
          </cell>
          <cell r="N77">
            <v>570</v>
          </cell>
          <cell r="O77">
            <v>86</v>
          </cell>
          <cell r="P77">
            <v>516</v>
          </cell>
          <cell r="Q77">
            <v>85</v>
          </cell>
          <cell r="R77">
            <v>544</v>
          </cell>
          <cell r="S77">
            <v>84</v>
          </cell>
          <cell r="T77">
            <v>562.8</v>
          </cell>
          <cell r="U77">
            <v>66</v>
          </cell>
          <cell r="V77">
            <v>488.4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E77">
            <v>2681.2000000000003</v>
          </cell>
          <cell r="AF77">
            <v>2681.2</v>
          </cell>
          <cell r="AG77">
            <v>7</v>
          </cell>
          <cell r="AH77">
            <v>0.2696063674520701</v>
          </cell>
          <cell r="AI77">
            <v>7</v>
          </cell>
          <cell r="AM77" t="str">
            <v>7</v>
          </cell>
        </row>
        <row r="78">
          <cell r="B78">
            <v>582</v>
          </cell>
          <cell r="C78" t="str">
            <v>Sýkorová</v>
          </cell>
          <cell r="D78" t="str">
            <v>Anna</v>
          </cell>
          <cell r="E78">
            <v>2007</v>
          </cell>
          <cell r="G78" t="str">
            <v>stenaspk.cz</v>
          </cell>
          <cell r="H78" t="str">
            <v>CZ</v>
          </cell>
          <cell r="J78">
            <v>0</v>
          </cell>
          <cell r="L78">
            <v>0</v>
          </cell>
          <cell r="M78">
            <v>100</v>
          </cell>
          <cell r="N78">
            <v>570</v>
          </cell>
          <cell r="O78">
            <v>90</v>
          </cell>
          <cell r="P78">
            <v>540</v>
          </cell>
          <cell r="Q78">
            <v>85</v>
          </cell>
          <cell r="R78">
            <v>544</v>
          </cell>
          <cell r="S78">
            <v>78</v>
          </cell>
          <cell r="T78">
            <v>522.6</v>
          </cell>
          <cell r="U78">
            <v>66</v>
          </cell>
          <cell r="V78">
            <v>488.4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E78">
            <v>2665</v>
          </cell>
          <cell r="AF78">
            <v>2665</v>
          </cell>
          <cell r="AG78">
            <v>8</v>
          </cell>
          <cell r="AH78">
            <v>0.04353889496996999</v>
          </cell>
          <cell r="AI78">
            <v>8</v>
          </cell>
          <cell r="AM78" t="str">
            <v>8</v>
          </cell>
        </row>
        <row r="79">
          <cell r="B79">
            <v>587</v>
          </cell>
          <cell r="C79" t="str">
            <v>Králová</v>
          </cell>
          <cell r="D79" t="str">
            <v>Anežka</v>
          </cell>
          <cell r="E79">
            <v>2008</v>
          </cell>
          <cell r="G79" t="str">
            <v>HO Adrenalin Prostějov</v>
          </cell>
          <cell r="H79" t="str">
            <v>CZ</v>
          </cell>
          <cell r="J79">
            <v>0</v>
          </cell>
          <cell r="L79">
            <v>0</v>
          </cell>
          <cell r="M79">
            <v>100</v>
          </cell>
          <cell r="N79">
            <v>570</v>
          </cell>
          <cell r="O79">
            <v>89</v>
          </cell>
          <cell r="P79">
            <v>534</v>
          </cell>
          <cell r="Q79">
            <v>84</v>
          </cell>
          <cell r="R79">
            <v>537.6</v>
          </cell>
          <cell r="S79">
            <v>75</v>
          </cell>
          <cell r="T79">
            <v>502.5</v>
          </cell>
          <cell r="U79">
            <v>66</v>
          </cell>
          <cell r="V79">
            <v>488.4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E79">
            <v>2632.5</v>
          </cell>
          <cell r="AF79">
            <v>2632.5</v>
          </cell>
          <cell r="AG79">
            <v>9</v>
          </cell>
          <cell r="AH79">
            <v>0.4396295896731317</v>
          </cell>
          <cell r="AI79">
            <v>9</v>
          </cell>
          <cell r="AM79" t="str">
            <v>9</v>
          </cell>
        </row>
        <row r="80">
          <cell r="B80">
            <v>580</v>
          </cell>
          <cell r="C80" t="str">
            <v>Sparlingová</v>
          </cell>
          <cell r="D80" t="str">
            <v>Zoe</v>
          </cell>
          <cell r="E80">
            <v>2007</v>
          </cell>
          <cell r="G80" t="str">
            <v>Rocky Monkeys, Sokol Brno I</v>
          </cell>
          <cell r="H80" t="str">
            <v>CZ</v>
          </cell>
          <cell r="J80">
            <v>0</v>
          </cell>
          <cell r="L80">
            <v>0</v>
          </cell>
          <cell r="M80">
            <v>100</v>
          </cell>
          <cell r="N80">
            <v>570</v>
          </cell>
          <cell r="O80">
            <v>82</v>
          </cell>
          <cell r="P80">
            <v>492</v>
          </cell>
          <cell r="Q80">
            <v>84</v>
          </cell>
          <cell r="R80">
            <v>537.6</v>
          </cell>
          <cell r="S80">
            <v>74</v>
          </cell>
          <cell r="T80">
            <v>495.8</v>
          </cell>
          <cell r="U80">
            <v>68</v>
          </cell>
          <cell r="V80">
            <v>503.2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  <cell r="AE80">
            <v>2598.6</v>
          </cell>
          <cell r="AF80">
            <v>2598.6</v>
          </cell>
          <cell r="AG80">
            <v>10</v>
          </cell>
          <cell r="AH80">
            <v>0.6937286972533911</v>
          </cell>
          <cell r="AI80">
            <v>10</v>
          </cell>
          <cell r="AM80" t="str">
            <v>10</v>
          </cell>
        </row>
        <row r="81">
          <cell r="B81">
            <v>576</v>
          </cell>
          <cell r="C81" t="str">
            <v>Raková</v>
          </cell>
          <cell r="D81" t="str">
            <v>Daniela</v>
          </cell>
          <cell r="E81">
            <v>2007</v>
          </cell>
          <cell r="G81" t="str">
            <v>Rocky Monkeys, Sokol Brno I</v>
          </cell>
          <cell r="H81" t="str">
            <v>CZ</v>
          </cell>
          <cell r="J81">
            <v>0</v>
          </cell>
          <cell r="L81">
            <v>0</v>
          </cell>
          <cell r="M81">
            <v>100</v>
          </cell>
          <cell r="N81">
            <v>570</v>
          </cell>
          <cell r="O81">
            <v>87</v>
          </cell>
          <cell r="P81">
            <v>522</v>
          </cell>
          <cell r="Q81">
            <v>82</v>
          </cell>
          <cell r="R81">
            <v>524.8</v>
          </cell>
          <cell r="S81">
            <v>72</v>
          </cell>
          <cell r="T81">
            <v>482.4</v>
          </cell>
          <cell r="U81">
            <v>65</v>
          </cell>
          <cell r="V81">
            <v>481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E81">
            <v>2580.2</v>
          </cell>
          <cell r="AF81">
            <v>2580.2</v>
          </cell>
          <cell r="AG81">
            <v>11</v>
          </cell>
          <cell r="AH81">
            <v>0.2050392113160342</v>
          </cell>
          <cell r="AI81">
            <v>11</v>
          </cell>
          <cell r="AM81" t="str">
            <v>11</v>
          </cell>
        </row>
        <row r="82">
          <cell r="B82">
            <v>567</v>
          </cell>
          <cell r="C82" t="str">
            <v>Lhotková</v>
          </cell>
          <cell r="D82" t="str">
            <v>Amálie</v>
          </cell>
          <cell r="E82">
            <v>2007</v>
          </cell>
          <cell r="G82" t="str">
            <v>Vertikon Zlín</v>
          </cell>
          <cell r="H82" t="str">
            <v>CZ</v>
          </cell>
          <cell r="J82">
            <v>0</v>
          </cell>
          <cell r="L82">
            <v>0</v>
          </cell>
          <cell r="M82">
            <v>100</v>
          </cell>
          <cell r="N82">
            <v>570</v>
          </cell>
          <cell r="O82">
            <v>83</v>
          </cell>
          <cell r="P82">
            <v>498</v>
          </cell>
          <cell r="Q82">
            <v>77</v>
          </cell>
          <cell r="R82">
            <v>492.8</v>
          </cell>
          <cell r="S82">
            <v>74</v>
          </cell>
          <cell r="T82">
            <v>495.8</v>
          </cell>
          <cell r="U82">
            <v>68</v>
          </cell>
          <cell r="V82">
            <v>503.2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E82">
            <v>2559.7999999999997</v>
          </cell>
          <cell r="AF82">
            <v>2559.8</v>
          </cell>
          <cell r="AG82">
            <v>12</v>
          </cell>
          <cell r="AH82">
            <v>0.21227094088681042</v>
          </cell>
          <cell r="AI82">
            <v>12</v>
          </cell>
          <cell r="AM82" t="str">
            <v>12</v>
          </cell>
        </row>
        <row r="83">
          <cell r="B83">
            <v>575</v>
          </cell>
          <cell r="C83" t="str">
            <v>Půžová</v>
          </cell>
          <cell r="D83" t="str">
            <v>Karolína</v>
          </cell>
          <cell r="E83">
            <v>2007</v>
          </cell>
          <cell r="G83" t="str">
            <v>SPL Pustiměř</v>
          </cell>
          <cell r="H83" t="str">
            <v>CZ</v>
          </cell>
          <cell r="J83">
            <v>0</v>
          </cell>
          <cell r="L83">
            <v>0</v>
          </cell>
          <cell r="M83">
            <v>94</v>
          </cell>
          <cell r="N83">
            <v>535.8</v>
          </cell>
          <cell r="O83">
            <v>84</v>
          </cell>
          <cell r="P83">
            <v>504</v>
          </cell>
          <cell r="Q83">
            <v>88</v>
          </cell>
          <cell r="R83">
            <v>563.2</v>
          </cell>
          <cell r="S83">
            <v>71</v>
          </cell>
          <cell r="T83">
            <v>475.7</v>
          </cell>
          <cell r="U83">
            <v>65</v>
          </cell>
          <cell r="V83">
            <v>481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E83">
            <v>2559.7</v>
          </cell>
          <cell r="AF83">
            <v>2559.7</v>
          </cell>
          <cell r="AG83">
            <v>13</v>
          </cell>
          <cell r="AH83">
            <v>0.9987420134712011</v>
          </cell>
          <cell r="AI83">
            <v>13</v>
          </cell>
          <cell r="AM83" t="str">
            <v>13</v>
          </cell>
        </row>
        <row r="84">
          <cell r="B84">
            <v>572</v>
          </cell>
          <cell r="C84" t="str">
            <v>Okáčová</v>
          </cell>
          <cell r="D84" t="str">
            <v>Klára</v>
          </cell>
          <cell r="E84">
            <v>2007</v>
          </cell>
          <cell r="G84" t="str">
            <v>HO Příbor z.s.</v>
          </cell>
          <cell r="H84" t="str">
            <v>CZ</v>
          </cell>
          <cell r="J84">
            <v>0</v>
          </cell>
          <cell r="L84">
            <v>0</v>
          </cell>
          <cell r="M84">
            <v>100</v>
          </cell>
          <cell r="N84">
            <v>570</v>
          </cell>
          <cell r="O84">
            <v>76</v>
          </cell>
          <cell r="P84">
            <v>456</v>
          </cell>
          <cell r="Q84">
            <v>80</v>
          </cell>
          <cell r="R84">
            <v>512</v>
          </cell>
          <cell r="S84">
            <v>70</v>
          </cell>
          <cell r="T84">
            <v>469</v>
          </cell>
          <cell r="U84">
            <v>61</v>
          </cell>
          <cell r="V84">
            <v>451.4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  <cell r="AE84">
            <v>2458.4</v>
          </cell>
          <cell r="AF84">
            <v>2458.4</v>
          </cell>
          <cell r="AG84">
            <v>14</v>
          </cell>
          <cell r="AH84">
            <v>0.7201045320834965</v>
          </cell>
          <cell r="AI84">
            <v>14</v>
          </cell>
          <cell r="AM84" t="str">
            <v>14</v>
          </cell>
        </row>
        <row r="85">
          <cell r="B85">
            <v>578</v>
          </cell>
          <cell r="C85" t="str">
            <v>Sepši</v>
          </cell>
          <cell r="D85" t="str">
            <v>Anna</v>
          </cell>
          <cell r="E85">
            <v>2007</v>
          </cell>
          <cell r="G85" t="str">
            <v>Rocky Monkeys, Sokol Brno I</v>
          </cell>
          <cell r="H85" t="str">
            <v>CZ</v>
          </cell>
          <cell r="J85">
            <v>0</v>
          </cell>
          <cell r="L85">
            <v>0</v>
          </cell>
          <cell r="M85">
            <v>100</v>
          </cell>
          <cell r="N85">
            <v>570</v>
          </cell>
          <cell r="O85">
            <v>68</v>
          </cell>
          <cell r="P85">
            <v>408</v>
          </cell>
          <cell r="Q85">
            <v>73</v>
          </cell>
          <cell r="R85">
            <v>467.2</v>
          </cell>
          <cell r="S85">
            <v>74</v>
          </cell>
          <cell r="T85">
            <v>495.8</v>
          </cell>
          <cell r="U85">
            <v>69</v>
          </cell>
          <cell r="V85">
            <v>510.6</v>
          </cell>
          <cell r="X85">
            <v>0</v>
          </cell>
          <cell r="Z85">
            <v>0</v>
          </cell>
          <cell r="AB85">
            <v>0</v>
          </cell>
          <cell r="AD85">
            <v>0</v>
          </cell>
          <cell r="AE85">
            <v>2451.6</v>
          </cell>
          <cell r="AF85">
            <v>2451.6</v>
          </cell>
          <cell r="AG85">
            <v>15</v>
          </cell>
          <cell r="AH85">
            <v>0.45055242511443794</v>
          </cell>
          <cell r="AI85">
            <v>15</v>
          </cell>
          <cell r="AM85" t="str">
            <v>15</v>
          </cell>
        </row>
        <row r="86">
          <cell r="B86">
            <v>590</v>
          </cell>
          <cell r="C86" t="str">
            <v>Skřivanková</v>
          </cell>
          <cell r="D86" t="str">
            <v>Anna</v>
          </cell>
          <cell r="E86">
            <v>2008</v>
          </cell>
          <cell r="G86" t="str">
            <v>Rocky Monkeys, Sokol Brno I</v>
          </cell>
          <cell r="H86" t="str">
            <v>CZ</v>
          </cell>
          <cell r="J86">
            <v>0</v>
          </cell>
          <cell r="L86">
            <v>0</v>
          </cell>
          <cell r="M86">
            <v>100</v>
          </cell>
          <cell r="N86">
            <v>570</v>
          </cell>
          <cell r="O86">
            <v>67</v>
          </cell>
          <cell r="P86">
            <v>402</v>
          </cell>
          <cell r="Q86">
            <v>72</v>
          </cell>
          <cell r="R86">
            <v>460.8</v>
          </cell>
          <cell r="S86">
            <v>71</v>
          </cell>
          <cell r="T86">
            <v>475.7</v>
          </cell>
          <cell r="U86">
            <v>61</v>
          </cell>
          <cell r="V86">
            <v>451.4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E86">
            <v>2359.9</v>
          </cell>
          <cell r="AF86">
            <v>2359.9</v>
          </cell>
          <cell r="AG86">
            <v>16</v>
          </cell>
          <cell r="AH86">
            <v>0.3625499785412103</v>
          </cell>
          <cell r="AI86">
            <v>16</v>
          </cell>
          <cell r="AM86" t="str">
            <v>16</v>
          </cell>
        </row>
        <row r="87">
          <cell r="B87">
            <v>583</v>
          </cell>
          <cell r="C87" t="str">
            <v>Šimová</v>
          </cell>
          <cell r="D87" t="str">
            <v>Adriana</v>
          </cell>
          <cell r="E87">
            <v>2007</v>
          </cell>
          <cell r="G87" t="str">
            <v>Vertikon Zlín</v>
          </cell>
          <cell r="H87" t="str">
            <v>CZ</v>
          </cell>
          <cell r="J87">
            <v>0</v>
          </cell>
          <cell r="L87">
            <v>0</v>
          </cell>
          <cell r="M87">
            <v>88</v>
          </cell>
          <cell r="N87">
            <v>501.6</v>
          </cell>
          <cell r="O87">
            <v>68</v>
          </cell>
          <cell r="P87">
            <v>408</v>
          </cell>
          <cell r="Q87">
            <v>73</v>
          </cell>
          <cell r="R87">
            <v>467.2</v>
          </cell>
          <cell r="S87">
            <v>70</v>
          </cell>
          <cell r="T87">
            <v>469</v>
          </cell>
          <cell r="U87">
            <v>66</v>
          </cell>
          <cell r="V87">
            <v>488.4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E87">
            <v>2334.2</v>
          </cell>
          <cell r="AF87">
            <v>2334.2</v>
          </cell>
          <cell r="AG87">
            <v>17</v>
          </cell>
          <cell r="AH87">
            <v>0.7997017805464566</v>
          </cell>
          <cell r="AI87">
            <v>17</v>
          </cell>
          <cell r="AM87" t="str">
            <v>17</v>
          </cell>
        </row>
        <row r="88">
          <cell r="B88">
            <v>584</v>
          </cell>
          <cell r="C88" t="str">
            <v>Tůnová</v>
          </cell>
          <cell r="D88" t="str">
            <v>Kateřina</v>
          </cell>
          <cell r="E88">
            <v>2008</v>
          </cell>
          <cell r="G88" t="str">
            <v>Rocky Monkeys; Sokol Brno I</v>
          </cell>
          <cell r="H88" t="str">
            <v>CZ</v>
          </cell>
          <cell r="J88">
            <v>0</v>
          </cell>
          <cell r="L88">
            <v>0</v>
          </cell>
          <cell r="M88">
            <v>85</v>
          </cell>
          <cell r="N88">
            <v>484.5</v>
          </cell>
          <cell r="O88">
            <v>69</v>
          </cell>
          <cell r="P88">
            <v>414</v>
          </cell>
          <cell r="Q88">
            <v>72</v>
          </cell>
          <cell r="R88">
            <v>460.8</v>
          </cell>
          <cell r="S88">
            <v>72</v>
          </cell>
          <cell r="T88">
            <v>482.4</v>
          </cell>
          <cell r="U88">
            <v>60</v>
          </cell>
          <cell r="V88">
            <v>444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E88">
            <v>2285.7</v>
          </cell>
          <cell r="AF88">
            <v>2285.7</v>
          </cell>
          <cell r="AG88">
            <v>18</v>
          </cell>
          <cell r="AH88">
            <v>0.2644959958270192</v>
          </cell>
          <cell r="AI88">
            <v>18</v>
          </cell>
          <cell r="AM88" t="str">
            <v>18</v>
          </cell>
        </row>
        <row r="89">
          <cell r="B89">
            <v>559</v>
          </cell>
          <cell r="C89" t="str">
            <v>Humlová</v>
          </cell>
          <cell r="D89" t="str">
            <v>Eliška</v>
          </cell>
          <cell r="E89">
            <v>2007</v>
          </cell>
          <cell r="G89" t="str">
            <v>Flash Wall</v>
          </cell>
          <cell r="H89" t="str">
            <v>CZ</v>
          </cell>
          <cell r="J89">
            <v>0</v>
          </cell>
          <cell r="L89">
            <v>0</v>
          </cell>
          <cell r="M89">
            <v>70</v>
          </cell>
          <cell r="N89">
            <v>399</v>
          </cell>
          <cell r="O89">
            <v>67</v>
          </cell>
          <cell r="P89">
            <v>402</v>
          </cell>
          <cell r="Q89">
            <v>56</v>
          </cell>
          <cell r="R89">
            <v>358.4</v>
          </cell>
          <cell r="S89">
            <v>66</v>
          </cell>
          <cell r="T89">
            <v>442.2</v>
          </cell>
          <cell r="U89">
            <v>64</v>
          </cell>
          <cell r="V89">
            <v>473.6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E89">
            <v>2075.2000000000003</v>
          </cell>
          <cell r="AF89">
            <v>2075.2</v>
          </cell>
          <cell r="AG89">
            <v>19</v>
          </cell>
          <cell r="AH89">
            <v>0.4767170168925077</v>
          </cell>
          <cell r="AI89">
            <v>19</v>
          </cell>
          <cell r="AM89" t="str">
            <v>19</v>
          </cell>
        </row>
        <row r="90">
          <cell r="B90">
            <v>579</v>
          </cell>
          <cell r="C90" t="str">
            <v>Privarčáková</v>
          </cell>
          <cell r="D90" t="str">
            <v>Julie</v>
          </cell>
          <cell r="E90">
            <v>2007</v>
          </cell>
          <cell r="G90" t="str">
            <v>TOM Horolezčata Brno</v>
          </cell>
          <cell r="H90" t="str">
            <v>CZ</v>
          </cell>
          <cell r="J90">
            <v>0</v>
          </cell>
          <cell r="L90">
            <v>0</v>
          </cell>
          <cell r="M90">
            <v>83</v>
          </cell>
          <cell r="N90">
            <v>473.1</v>
          </cell>
          <cell r="O90">
            <v>74</v>
          </cell>
          <cell r="P90">
            <v>444</v>
          </cell>
          <cell r="Q90">
            <v>73</v>
          </cell>
          <cell r="R90">
            <v>467.2</v>
          </cell>
          <cell r="S90">
            <v>72</v>
          </cell>
          <cell r="T90">
            <v>482.4</v>
          </cell>
          <cell r="U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  <cell r="AE90">
            <v>1866.6999999999998</v>
          </cell>
          <cell r="AF90">
            <v>1866.7</v>
          </cell>
          <cell r="AG90">
            <v>20</v>
          </cell>
          <cell r="AH90">
            <v>0.9497571389656514</v>
          </cell>
          <cell r="AI90">
            <v>20</v>
          </cell>
          <cell r="AM90" t="str">
            <v>20</v>
          </cell>
        </row>
        <row r="91">
          <cell r="B91" t="e">
            <v>#N/A</v>
          </cell>
          <cell r="AE91">
            <v>0</v>
          </cell>
        </row>
        <row r="92">
          <cell r="B92" t="e">
            <v>#N/A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</row>
        <row r="103">
          <cell r="B103">
            <v>71</v>
          </cell>
          <cell r="C103" t="str">
            <v>Skoupý</v>
          </cell>
          <cell r="D103" t="str">
            <v>Samuel</v>
          </cell>
          <cell r="E103">
            <v>2007</v>
          </cell>
          <cell r="G103" t="str">
            <v>Rocky Monkeys, Sokol Brno I</v>
          </cell>
          <cell r="H103" t="str">
            <v>CZ</v>
          </cell>
          <cell r="J103">
            <v>0</v>
          </cell>
          <cell r="L103">
            <v>0</v>
          </cell>
          <cell r="M103">
            <v>100</v>
          </cell>
          <cell r="N103">
            <v>570</v>
          </cell>
          <cell r="O103">
            <v>100</v>
          </cell>
          <cell r="P103">
            <v>600</v>
          </cell>
          <cell r="Q103">
            <v>100</v>
          </cell>
          <cell r="R103">
            <v>640</v>
          </cell>
          <cell r="S103">
            <v>100</v>
          </cell>
          <cell r="T103">
            <v>670</v>
          </cell>
          <cell r="U103">
            <v>72</v>
          </cell>
          <cell r="V103">
            <v>532.8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  <cell r="AE103">
            <v>3012.8</v>
          </cell>
          <cell r="AF103">
            <v>3012.8</v>
          </cell>
          <cell r="AG103">
            <v>1</v>
          </cell>
          <cell r="AH103">
            <v>0.9065269639249891</v>
          </cell>
          <cell r="AI103">
            <v>1</v>
          </cell>
          <cell r="AM103" t="str">
            <v>1</v>
          </cell>
        </row>
        <row r="104">
          <cell r="B104">
            <v>61</v>
          </cell>
          <cell r="C104" t="str">
            <v>Kovařík</v>
          </cell>
          <cell r="D104" t="str">
            <v>Kryštof</v>
          </cell>
          <cell r="E104">
            <v>2007</v>
          </cell>
          <cell r="G104" t="str">
            <v>HK Babí lom Kuřim</v>
          </cell>
          <cell r="H104" t="str">
            <v>CZ</v>
          </cell>
          <cell r="J104">
            <v>0</v>
          </cell>
          <cell r="L104">
            <v>0</v>
          </cell>
          <cell r="M104">
            <v>100</v>
          </cell>
          <cell r="N104">
            <v>570</v>
          </cell>
          <cell r="O104">
            <v>91</v>
          </cell>
          <cell r="P104">
            <v>546</v>
          </cell>
          <cell r="Q104">
            <v>100</v>
          </cell>
          <cell r="R104">
            <v>640</v>
          </cell>
          <cell r="S104">
            <v>100</v>
          </cell>
          <cell r="T104">
            <v>670</v>
          </cell>
          <cell r="U104">
            <v>72</v>
          </cell>
          <cell r="V104">
            <v>532.8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E104">
            <v>2958.8</v>
          </cell>
          <cell r="AF104">
            <v>2958.8</v>
          </cell>
          <cell r="AG104">
            <v>2</v>
          </cell>
          <cell r="AH104">
            <v>0.7776530985720456</v>
          </cell>
          <cell r="AI104">
            <v>2</v>
          </cell>
          <cell r="AM104" t="str">
            <v>2</v>
          </cell>
        </row>
        <row r="105">
          <cell r="B105">
            <v>53</v>
          </cell>
          <cell r="C105" t="str">
            <v>Čermák</v>
          </cell>
          <cell r="D105" t="str">
            <v>Šimon</v>
          </cell>
          <cell r="E105">
            <v>2008</v>
          </cell>
          <cell r="G105" t="str">
            <v>Rocky Monkeys, Sokol Brno I</v>
          </cell>
          <cell r="H105" t="str">
            <v>CZ</v>
          </cell>
          <cell r="J105">
            <v>0</v>
          </cell>
          <cell r="L105">
            <v>0</v>
          </cell>
          <cell r="M105">
            <v>100</v>
          </cell>
          <cell r="N105">
            <v>570</v>
          </cell>
          <cell r="O105">
            <v>96</v>
          </cell>
          <cell r="P105">
            <v>576</v>
          </cell>
          <cell r="Q105">
            <v>84</v>
          </cell>
          <cell r="R105">
            <v>537.6</v>
          </cell>
          <cell r="S105">
            <v>100</v>
          </cell>
          <cell r="T105">
            <v>670</v>
          </cell>
          <cell r="U105">
            <v>70</v>
          </cell>
          <cell r="V105">
            <v>518</v>
          </cell>
          <cell r="X105">
            <v>0</v>
          </cell>
          <cell r="Z105">
            <v>0</v>
          </cell>
          <cell r="AB105">
            <v>0</v>
          </cell>
          <cell r="AD105">
            <v>0</v>
          </cell>
          <cell r="AE105">
            <v>2871.6</v>
          </cell>
          <cell r="AF105">
            <v>2871.6</v>
          </cell>
          <cell r="AG105">
            <v>3</v>
          </cell>
          <cell r="AH105">
            <v>0.4656047378666699</v>
          </cell>
          <cell r="AI105">
            <v>3</v>
          </cell>
          <cell r="AM105" t="str">
            <v>3</v>
          </cell>
        </row>
        <row r="106">
          <cell r="B106">
            <v>60</v>
          </cell>
          <cell r="C106" t="str">
            <v>Jaroš</v>
          </cell>
          <cell r="D106" t="str">
            <v>Václav</v>
          </cell>
          <cell r="E106">
            <v>2007</v>
          </cell>
          <cell r="G106" t="str">
            <v>Rocky Monkeys, Sokol Brno I</v>
          </cell>
          <cell r="H106" t="str">
            <v>CZ</v>
          </cell>
          <cell r="J106">
            <v>0</v>
          </cell>
          <cell r="L106">
            <v>0</v>
          </cell>
          <cell r="M106">
            <v>100</v>
          </cell>
          <cell r="N106">
            <v>570</v>
          </cell>
          <cell r="O106">
            <v>87</v>
          </cell>
          <cell r="P106">
            <v>522</v>
          </cell>
          <cell r="Q106">
            <v>84</v>
          </cell>
          <cell r="R106">
            <v>537.6</v>
          </cell>
          <cell r="S106">
            <v>100</v>
          </cell>
          <cell r="T106">
            <v>670</v>
          </cell>
          <cell r="U106">
            <v>68</v>
          </cell>
          <cell r="V106">
            <v>503.2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E106">
            <v>2802.7999999999997</v>
          </cell>
          <cell r="AF106">
            <v>2802.8</v>
          </cell>
          <cell r="AG106">
            <v>4</v>
          </cell>
          <cell r="AH106">
            <v>0.9088877488393337</v>
          </cell>
          <cell r="AI106">
            <v>4</v>
          </cell>
          <cell r="AM106" t="str">
            <v>4</v>
          </cell>
        </row>
        <row r="107">
          <cell r="B107">
            <v>65</v>
          </cell>
          <cell r="C107" t="str">
            <v>Patloka</v>
          </cell>
          <cell r="D107" t="str">
            <v>Nikolas</v>
          </cell>
          <cell r="E107">
            <v>2007</v>
          </cell>
          <cell r="G107" t="str">
            <v>Rocky Monkeys, Sokol Brno I</v>
          </cell>
          <cell r="H107" t="str">
            <v>CZ</v>
          </cell>
          <cell r="J107">
            <v>0</v>
          </cell>
          <cell r="L107">
            <v>0</v>
          </cell>
          <cell r="M107">
            <v>100</v>
          </cell>
          <cell r="N107">
            <v>570</v>
          </cell>
          <cell r="O107">
            <v>91</v>
          </cell>
          <cell r="P107">
            <v>546</v>
          </cell>
          <cell r="Q107">
            <v>84</v>
          </cell>
          <cell r="R107">
            <v>537.6</v>
          </cell>
          <cell r="S107">
            <v>87</v>
          </cell>
          <cell r="T107">
            <v>582.9</v>
          </cell>
          <cell r="U107">
            <v>66</v>
          </cell>
          <cell r="V107">
            <v>488.4</v>
          </cell>
          <cell r="X107">
            <v>0</v>
          </cell>
          <cell r="Z107">
            <v>0</v>
          </cell>
          <cell r="AB107">
            <v>0</v>
          </cell>
          <cell r="AD107">
            <v>0</v>
          </cell>
          <cell r="AE107">
            <v>2724.9</v>
          </cell>
          <cell r="AF107">
            <v>2724.9</v>
          </cell>
          <cell r="AG107">
            <v>5</v>
          </cell>
          <cell r="AH107">
            <v>0.12851743935607374</v>
          </cell>
          <cell r="AI107">
            <v>5</v>
          </cell>
          <cell r="AM107" t="str">
            <v>5</v>
          </cell>
        </row>
        <row r="108">
          <cell r="B108">
            <v>83</v>
          </cell>
          <cell r="C108" t="str">
            <v>Zdráhal</v>
          </cell>
          <cell r="D108" t="str">
            <v>Vojtěch</v>
          </cell>
          <cell r="E108">
            <v>2008</v>
          </cell>
          <cell r="G108" t="str">
            <v>Lezčata Kuřim</v>
          </cell>
          <cell r="H108" t="str">
            <v>CZ</v>
          </cell>
          <cell r="J108">
            <v>0</v>
          </cell>
          <cell r="L108">
            <v>0</v>
          </cell>
          <cell r="M108">
            <v>88</v>
          </cell>
          <cell r="N108">
            <v>501.6</v>
          </cell>
          <cell r="O108">
            <v>90</v>
          </cell>
          <cell r="P108">
            <v>540</v>
          </cell>
          <cell r="Q108">
            <v>79</v>
          </cell>
          <cell r="R108">
            <v>505.6</v>
          </cell>
          <cell r="S108">
            <v>95</v>
          </cell>
          <cell r="T108">
            <v>636.5</v>
          </cell>
          <cell r="U108">
            <v>72</v>
          </cell>
          <cell r="V108">
            <v>532.8</v>
          </cell>
          <cell r="X108">
            <v>0</v>
          </cell>
          <cell r="Z108">
            <v>0</v>
          </cell>
          <cell r="AB108">
            <v>0</v>
          </cell>
          <cell r="AD108">
            <v>0</v>
          </cell>
          <cell r="AE108">
            <v>2716.5</v>
          </cell>
          <cell r="AF108">
            <v>2716.5</v>
          </cell>
          <cell r="AG108">
            <v>6</v>
          </cell>
          <cell r="AH108">
            <v>0.10418415791355073</v>
          </cell>
          <cell r="AI108">
            <v>6</v>
          </cell>
          <cell r="AM108" t="str">
            <v>6</v>
          </cell>
        </row>
        <row r="109">
          <cell r="B109">
            <v>52</v>
          </cell>
          <cell r="C109" t="str">
            <v>Cupák</v>
          </cell>
          <cell r="D109" t="str">
            <v>Matyáš</v>
          </cell>
          <cell r="E109">
            <v>2008</v>
          </cell>
          <cell r="G109" t="str">
            <v>Rocky Monkeys, Sokol Brno I</v>
          </cell>
          <cell r="H109" t="str">
            <v>CZ</v>
          </cell>
          <cell r="J109">
            <v>0</v>
          </cell>
          <cell r="L109">
            <v>0</v>
          </cell>
          <cell r="M109">
            <v>100</v>
          </cell>
          <cell r="N109">
            <v>570</v>
          </cell>
          <cell r="O109">
            <v>89</v>
          </cell>
          <cell r="P109">
            <v>534</v>
          </cell>
          <cell r="Q109">
            <v>84</v>
          </cell>
          <cell r="R109">
            <v>537.6</v>
          </cell>
          <cell r="S109">
            <v>72</v>
          </cell>
          <cell r="T109">
            <v>482.4</v>
          </cell>
          <cell r="U109">
            <v>70</v>
          </cell>
          <cell r="V109">
            <v>518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E109">
            <v>2642</v>
          </cell>
          <cell r="AF109">
            <v>2642</v>
          </cell>
          <cell r="AG109">
            <v>7</v>
          </cell>
          <cell r="AH109">
            <v>0.06115400977432728</v>
          </cell>
          <cell r="AI109">
            <v>7</v>
          </cell>
          <cell r="AM109" t="str">
            <v>7</v>
          </cell>
        </row>
        <row r="110">
          <cell r="B110">
            <v>69</v>
          </cell>
          <cell r="C110" t="str">
            <v>Pšenica </v>
          </cell>
          <cell r="D110" t="str">
            <v>Ondřej</v>
          </cell>
          <cell r="E110">
            <v>2007</v>
          </cell>
          <cell r="G110" t="str">
            <v>Alpin club Rožnov p.R.</v>
          </cell>
          <cell r="H110" t="str">
            <v>CZ</v>
          </cell>
          <cell r="J110">
            <v>0</v>
          </cell>
          <cell r="L110">
            <v>0</v>
          </cell>
          <cell r="M110">
            <v>100</v>
          </cell>
          <cell r="N110">
            <v>570</v>
          </cell>
          <cell r="O110">
            <v>83</v>
          </cell>
          <cell r="P110">
            <v>498</v>
          </cell>
          <cell r="Q110">
            <v>84</v>
          </cell>
          <cell r="R110">
            <v>537.6</v>
          </cell>
          <cell r="S110">
            <v>75</v>
          </cell>
          <cell r="T110">
            <v>502.5</v>
          </cell>
          <cell r="U110">
            <v>69</v>
          </cell>
          <cell r="V110">
            <v>510.6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E110">
            <v>2618.7</v>
          </cell>
          <cell r="AF110">
            <v>2618.7</v>
          </cell>
          <cell r="AG110">
            <v>8</v>
          </cell>
          <cell r="AH110">
            <v>0.0006502473261207342</v>
          </cell>
          <cell r="AI110">
            <v>8</v>
          </cell>
          <cell r="AM110" t="str">
            <v>8</v>
          </cell>
        </row>
        <row r="111">
          <cell r="B111">
            <v>88</v>
          </cell>
          <cell r="C111" t="str">
            <v>Krakeš</v>
          </cell>
          <cell r="D111" t="str">
            <v>Kryštof</v>
          </cell>
          <cell r="E111">
            <v>2008</v>
          </cell>
          <cell r="G111" t="str">
            <v>Rocky Monkeys, Sokol Brno I</v>
          </cell>
          <cell r="H111" t="str">
            <v>CZ</v>
          </cell>
          <cell r="J111">
            <v>0</v>
          </cell>
          <cell r="L111">
            <v>0</v>
          </cell>
          <cell r="M111">
            <v>85</v>
          </cell>
          <cell r="N111">
            <v>484.5</v>
          </cell>
          <cell r="O111">
            <v>87</v>
          </cell>
          <cell r="P111">
            <v>522</v>
          </cell>
          <cell r="Q111">
            <v>84</v>
          </cell>
          <cell r="R111">
            <v>537.6</v>
          </cell>
          <cell r="S111">
            <v>85</v>
          </cell>
          <cell r="T111">
            <v>569.5</v>
          </cell>
          <cell r="U111">
            <v>68</v>
          </cell>
          <cell r="V111">
            <v>503.2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E111">
            <v>2616.7999999999997</v>
          </cell>
          <cell r="AF111">
            <v>2616.8</v>
          </cell>
          <cell r="AG111">
            <v>9</v>
          </cell>
          <cell r="AH111">
            <v>0.8787059444002807</v>
          </cell>
          <cell r="AI111">
            <v>9</v>
          </cell>
          <cell r="AM111" t="str">
            <v>9</v>
          </cell>
        </row>
        <row r="112">
          <cell r="B112">
            <v>68</v>
          </cell>
          <cell r="C112" t="str">
            <v>Potůček</v>
          </cell>
          <cell r="D112" t="str">
            <v>Kryštof</v>
          </cell>
          <cell r="E112">
            <v>2007</v>
          </cell>
          <cell r="G112" t="str">
            <v>Vertikon Zlín</v>
          </cell>
          <cell r="H112" t="str">
            <v>CZ</v>
          </cell>
          <cell r="J112">
            <v>0</v>
          </cell>
          <cell r="L112">
            <v>0</v>
          </cell>
          <cell r="M112">
            <v>100</v>
          </cell>
          <cell r="N112">
            <v>570</v>
          </cell>
          <cell r="O112">
            <v>87</v>
          </cell>
          <cell r="P112">
            <v>522</v>
          </cell>
          <cell r="Q112">
            <v>79</v>
          </cell>
          <cell r="R112">
            <v>505.6</v>
          </cell>
          <cell r="S112">
            <v>75</v>
          </cell>
          <cell r="T112">
            <v>502.5</v>
          </cell>
          <cell r="U112">
            <v>67</v>
          </cell>
          <cell r="V112">
            <v>495.8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E112">
            <v>2595.9</v>
          </cell>
          <cell r="AF112">
            <v>2595.9</v>
          </cell>
          <cell r="AG112">
            <v>10</v>
          </cell>
          <cell r="AH112">
            <v>0.5114037855528295</v>
          </cell>
          <cell r="AI112">
            <v>10</v>
          </cell>
          <cell r="AM112" t="str">
            <v>10</v>
          </cell>
        </row>
        <row r="113">
          <cell r="B113">
            <v>54</v>
          </cell>
          <cell r="C113" t="str">
            <v>Černý</v>
          </cell>
          <cell r="D113" t="str">
            <v>Jáchym</v>
          </cell>
          <cell r="E113">
            <v>2007</v>
          </cell>
          <cell r="G113" t="str">
            <v>M-Guide Flash Wall Team</v>
          </cell>
          <cell r="H113" t="str">
            <v>CZ</v>
          </cell>
          <cell r="J113">
            <v>0</v>
          </cell>
          <cell r="L113">
            <v>0</v>
          </cell>
          <cell r="M113">
            <v>100</v>
          </cell>
          <cell r="N113">
            <v>570</v>
          </cell>
          <cell r="O113">
            <v>87</v>
          </cell>
          <cell r="P113">
            <v>522</v>
          </cell>
          <cell r="Q113">
            <v>84</v>
          </cell>
          <cell r="R113">
            <v>537.6</v>
          </cell>
          <cell r="S113">
            <v>72</v>
          </cell>
          <cell r="T113">
            <v>482.4</v>
          </cell>
          <cell r="U113">
            <v>64</v>
          </cell>
          <cell r="V113">
            <v>473.6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E113">
            <v>2585.6</v>
          </cell>
          <cell r="AF113">
            <v>2585.6</v>
          </cell>
          <cell r="AG113">
            <v>11</v>
          </cell>
          <cell r="AH113">
            <v>0.11106434720568359</v>
          </cell>
          <cell r="AI113">
            <v>11</v>
          </cell>
          <cell r="AM113" t="str">
            <v>11</v>
          </cell>
        </row>
        <row r="114">
          <cell r="B114">
            <v>87</v>
          </cell>
          <cell r="C114" t="str">
            <v>Ošmera</v>
          </cell>
          <cell r="D114" t="str">
            <v>Josef</v>
          </cell>
          <cell r="E114">
            <v>2007</v>
          </cell>
          <cell r="G114" t="str">
            <v>Lezčata Kuřim</v>
          </cell>
          <cell r="H114" t="str">
            <v>CZ</v>
          </cell>
          <cell r="J114">
            <v>0</v>
          </cell>
          <cell r="L114">
            <v>0</v>
          </cell>
          <cell r="M114">
            <v>94</v>
          </cell>
          <cell r="N114">
            <v>535.8</v>
          </cell>
          <cell r="O114">
            <v>76</v>
          </cell>
          <cell r="P114">
            <v>456</v>
          </cell>
          <cell r="Q114">
            <v>84</v>
          </cell>
          <cell r="R114">
            <v>537.6</v>
          </cell>
          <cell r="S114">
            <v>74</v>
          </cell>
          <cell r="T114">
            <v>495.8</v>
          </cell>
          <cell r="U114">
            <v>68</v>
          </cell>
          <cell r="V114">
            <v>503.2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E114">
            <v>2528.4</v>
          </cell>
          <cell r="AF114">
            <v>2528.4</v>
          </cell>
          <cell r="AG114">
            <v>12</v>
          </cell>
          <cell r="AH114">
            <v>0.2452688799239695</v>
          </cell>
          <cell r="AI114">
            <v>12</v>
          </cell>
          <cell r="AM114" t="str">
            <v>12</v>
          </cell>
        </row>
        <row r="115">
          <cell r="B115">
            <v>55</v>
          </cell>
          <cell r="C115" t="str">
            <v>Götze</v>
          </cell>
          <cell r="D115" t="str">
            <v>Daniel</v>
          </cell>
          <cell r="E115">
            <v>2008</v>
          </cell>
          <cell r="G115" t="str">
            <v>HK Orlová/HO TJ Baník Karviná</v>
          </cell>
          <cell r="H115" t="str">
            <v>CZ</v>
          </cell>
          <cell r="J115">
            <v>0</v>
          </cell>
          <cell r="L115">
            <v>0</v>
          </cell>
          <cell r="M115">
            <v>100</v>
          </cell>
          <cell r="N115">
            <v>570</v>
          </cell>
          <cell r="O115">
            <v>76</v>
          </cell>
          <cell r="P115">
            <v>456</v>
          </cell>
          <cell r="Q115">
            <v>73</v>
          </cell>
          <cell r="R115">
            <v>467.2</v>
          </cell>
          <cell r="S115">
            <v>76</v>
          </cell>
          <cell r="T115">
            <v>509.2</v>
          </cell>
          <cell r="U115">
            <v>68</v>
          </cell>
          <cell r="V115">
            <v>503.2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E115">
            <v>2505.6</v>
          </cell>
          <cell r="AF115">
            <v>2505.6</v>
          </cell>
          <cell r="AG115">
            <v>13</v>
          </cell>
          <cell r="AH115">
            <v>0.46220654039643705</v>
          </cell>
          <cell r="AI115">
            <v>13</v>
          </cell>
          <cell r="AM115" t="str">
            <v>13</v>
          </cell>
        </row>
        <row r="116">
          <cell r="B116">
            <v>86</v>
          </cell>
          <cell r="C116" t="str">
            <v>Ošmera</v>
          </cell>
          <cell r="D116" t="str">
            <v>Adam</v>
          </cell>
          <cell r="E116">
            <v>2007</v>
          </cell>
          <cell r="G116" t="str">
            <v>Lezčata Kuřim</v>
          </cell>
          <cell r="H116" t="str">
            <v>CZ</v>
          </cell>
          <cell r="J116">
            <v>0</v>
          </cell>
          <cell r="L116">
            <v>0</v>
          </cell>
          <cell r="M116">
            <v>95</v>
          </cell>
          <cell r="N116">
            <v>541.5</v>
          </cell>
          <cell r="O116">
            <v>68</v>
          </cell>
          <cell r="P116">
            <v>408</v>
          </cell>
          <cell r="Q116">
            <v>84</v>
          </cell>
          <cell r="R116">
            <v>537.6</v>
          </cell>
          <cell r="S116">
            <v>72</v>
          </cell>
          <cell r="T116">
            <v>482.4</v>
          </cell>
          <cell r="U116">
            <v>68</v>
          </cell>
          <cell r="V116">
            <v>503.2</v>
          </cell>
          <cell r="X116">
            <v>0</v>
          </cell>
          <cell r="Z116">
            <v>0</v>
          </cell>
          <cell r="AB116">
            <v>0</v>
          </cell>
          <cell r="AD116">
            <v>0</v>
          </cell>
          <cell r="AE116">
            <v>2472.7</v>
          </cell>
          <cell r="AF116">
            <v>2472.7</v>
          </cell>
          <cell r="AG116">
            <v>14</v>
          </cell>
          <cell r="AH116">
            <v>0.42191298701800406</v>
          </cell>
          <cell r="AI116">
            <v>14</v>
          </cell>
          <cell r="AM116" t="str">
            <v>14</v>
          </cell>
        </row>
        <row r="117">
          <cell r="B117">
            <v>84</v>
          </cell>
          <cell r="C117" t="str">
            <v>Herák</v>
          </cell>
          <cell r="D117" t="str">
            <v>Josef</v>
          </cell>
          <cell r="E117">
            <v>2007</v>
          </cell>
          <cell r="G117" t="str">
            <v>HK Orlová/HO TJ Baník Karviná</v>
          </cell>
          <cell r="H117" t="str">
            <v>CZ</v>
          </cell>
          <cell r="J117">
            <v>0</v>
          </cell>
          <cell r="L117">
            <v>0</v>
          </cell>
          <cell r="M117">
            <v>96</v>
          </cell>
          <cell r="N117">
            <v>547.2</v>
          </cell>
          <cell r="O117">
            <v>76</v>
          </cell>
          <cell r="P117">
            <v>456</v>
          </cell>
          <cell r="Q117">
            <v>72</v>
          </cell>
          <cell r="R117">
            <v>460.8</v>
          </cell>
          <cell r="S117">
            <v>75</v>
          </cell>
          <cell r="T117">
            <v>502.5</v>
          </cell>
          <cell r="U117">
            <v>64</v>
          </cell>
          <cell r="V117">
            <v>473.6</v>
          </cell>
          <cell r="X117">
            <v>0</v>
          </cell>
          <cell r="Z117">
            <v>0</v>
          </cell>
          <cell r="AB117">
            <v>0</v>
          </cell>
          <cell r="AD117">
            <v>0</v>
          </cell>
          <cell r="AE117">
            <v>2440.1</v>
          </cell>
          <cell r="AF117">
            <v>2440.1</v>
          </cell>
          <cell r="AG117">
            <v>15</v>
          </cell>
          <cell r="AH117">
            <v>0.5022722219582647</v>
          </cell>
          <cell r="AI117">
            <v>15</v>
          </cell>
          <cell r="AM117" t="str">
            <v>15</v>
          </cell>
        </row>
        <row r="118">
          <cell r="B118">
            <v>90</v>
          </cell>
          <cell r="C118" t="str">
            <v>Klučka</v>
          </cell>
          <cell r="D118" t="str">
            <v>Rostislav</v>
          </cell>
          <cell r="E118">
            <v>2008</v>
          </cell>
          <cell r="G118" t="str">
            <v>Stěna Šumperk</v>
          </cell>
          <cell r="H118" t="str">
            <v>CZ</v>
          </cell>
          <cell r="J118">
            <v>0</v>
          </cell>
          <cell r="L118">
            <v>0</v>
          </cell>
          <cell r="M118">
            <v>85</v>
          </cell>
          <cell r="N118">
            <v>484.5</v>
          </cell>
          <cell r="O118">
            <v>79</v>
          </cell>
          <cell r="P118">
            <v>474</v>
          </cell>
          <cell r="Q118">
            <v>72</v>
          </cell>
          <cell r="R118">
            <v>460.8</v>
          </cell>
          <cell r="S118">
            <v>76</v>
          </cell>
          <cell r="T118">
            <v>509.2</v>
          </cell>
          <cell r="U118">
            <v>67</v>
          </cell>
          <cell r="V118">
            <v>495.8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2424.3</v>
          </cell>
          <cell r="AF118">
            <v>2424.3</v>
          </cell>
          <cell r="AG118">
            <v>16</v>
          </cell>
          <cell r="AH118">
            <v>0.6605016845278442</v>
          </cell>
          <cell r="AI118">
            <v>16</v>
          </cell>
          <cell r="AM118" t="str">
            <v>16</v>
          </cell>
        </row>
        <row r="119">
          <cell r="B119">
            <v>89</v>
          </cell>
          <cell r="C119" t="str">
            <v>Macharáček</v>
          </cell>
          <cell r="D119" t="str">
            <v>František</v>
          </cell>
          <cell r="E119">
            <v>2007</v>
          </cell>
          <cell r="G119" t="str">
            <v>Rocky Monkeys, Sokol Brno I</v>
          </cell>
          <cell r="H119" t="str">
            <v>CZ</v>
          </cell>
          <cell r="J119">
            <v>0</v>
          </cell>
          <cell r="L119">
            <v>0</v>
          </cell>
          <cell r="M119">
            <v>88</v>
          </cell>
          <cell r="N119">
            <v>501.6</v>
          </cell>
          <cell r="O119">
            <v>68</v>
          </cell>
          <cell r="P119">
            <v>408</v>
          </cell>
          <cell r="Q119">
            <v>70</v>
          </cell>
          <cell r="R119">
            <v>448</v>
          </cell>
          <cell r="S119">
            <v>82</v>
          </cell>
          <cell r="T119">
            <v>549.4</v>
          </cell>
          <cell r="U119">
            <v>64</v>
          </cell>
          <cell r="V119">
            <v>473.6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E119">
            <v>2380.6</v>
          </cell>
          <cell r="AF119">
            <v>2380.6</v>
          </cell>
          <cell r="AG119">
            <v>17</v>
          </cell>
          <cell r="AH119">
            <v>0.6862659631296992</v>
          </cell>
          <cell r="AI119">
            <v>17</v>
          </cell>
          <cell r="AM119" t="str">
            <v>17</v>
          </cell>
        </row>
        <row r="120">
          <cell r="B120">
            <v>59</v>
          </cell>
          <cell r="C120" t="str">
            <v>Holub</v>
          </cell>
          <cell r="D120" t="str">
            <v>Vojtěch</v>
          </cell>
          <cell r="E120">
            <v>2007</v>
          </cell>
          <cell r="G120" t="str">
            <v>Rocky Monkeys, Sokol Brno I</v>
          </cell>
          <cell r="H120" t="str">
            <v>CZ</v>
          </cell>
          <cell r="J120">
            <v>0</v>
          </cell>
          <cell r="L120">
            <v>0</v>
          </cell>
          <cell r="M120">
            <v>94</v>
          </cell>
          <cell r="N120">
            <v>535.8</v>
          </cell>
          <cell r="O120">
            <v>68</v>
          </cell>
          <cell r="P120">
            <v>408</v>
          </cell>
          <cell r="Q120">
            <v>73</v>
          </cell>
          <cell r="R120">
            <v>467.2</v>
          </cell>
          <cell r="S120">
            <v>72</v>
          </cell>
          <cell r="T120">
            <v>482.4</v>
          </cell>
          <cell r="U120">
            <v>64</v>
          </cell>
          <cell r="V120">
            <v>473.6</v>
          </cell>
          <cell r="X120">
            <v>0</v>
          </cell>
          <cell r="Z120">
            <v>0</v>
          </cell>
          <cell r="AB120">
            <v>0</v>
          </cell>
          <cell r="AD120">
            <v>0</v>
          </cell>
          <cell r="AE120">
            <v>2367</v>
          </cell>
          <cell r="AF120">
            <v>2367</v>
          </cell>
          <cell r="AG120">
            <v>18</v>
          </cell>
          <cell r="AH120">
            <v>0.23389165685512125</v>
          </cell>
          <cell r="AI120">
            <v>18</v>
          </cell>
          <cell r="AM120" t="str">
            <v>18</v>
          </cell>
        </row>
        <row r="121">
          <cell r="B121">
            <v>73</v>
          </cell>
          <cell r="C121" t="str">
            <v>Sekanina</v>
          </cell>
          <cell r="D121" t="str">
            <v>Matěj</v>
          </cell>
          <cell r="E121">
            <v>2008</v>
          </cell>
          <cell r="G121" t="str">
            <v>Stěna Šumperk</v>
          </cell>
          <cell r="H121" t="str">
            <v>CZ</v>
          </cell>
          <cell r="J121">
            <v>0</v>
          </cell>
          <cell r="L121">
            <v>0</v>
          </cell>
          <cell r="M121">
            <v>80</v>
          </cell>
          <cell r="N121">
            <v>456</v>
          </cell>
          <cell r="O121">
            <v>79</v>
          </cell>
          <cell r="P121">
            <v>474</v>
          </cell>
          <cell r="Q121">
            <v>72</v>
          </cell>
          <cell r="R121">
            <v>460.8</v>
          </cell>
          <cell r="S121">
            <v>75</v>
          </cell>
          <cell r="T121">
            <v>502.5</v>
          </cell>
          <cell r="U121">
            <v>62</v>
          </cell>
          <cell r="V121">
            <v>458.8</v>
          </cell>
          <cell r="X121">
            <v>0</v>
          </cell>
          <cell r="Z121">
            <v>0</v>
          </cell>
          <cell r="AB121">
            <v>0</v>
          </cell>
          <cell r="AD121">
            <v>0</v>
          </cell>
          <cell r="AE121">
            <v>2352.1</v>
          </cell>
          <cell r="AF121">
            <v>2352.1</v>
          </cell>
          <cell r="AG121">
            <v>19</v>
          </cell>
          <cell r="AH121">
            <v>0.3798056095838547</v>
          </cell>
          <cell r="AI121">
            <v>19</v>
          </cell>
          <cell r="AM121" t="str">
            <v>19</v>
          </cell>
        </row>
        <row r="122">
          <cell r="B122">
            <v>74</v>
          </cell>
          <cell r="C122" t="str">
            <v>Desnica</v>
          </cell>
          <cell r="D122" t="str">
            <v>Tobiáš</v>
          </cell>
          <cell r="E122">
            <v>2007</v>
          </cell>
          <cell r="G122" t="str">
            <v>Stěna Šumperk</v>
          </cell>
          <cell r="H122" t="str">
            <v>CZ</v>
          </cell>
          <cell r="J122">
            <v>0</v>
          </cell>
          <cell r="L122">
            <v>0</v>
          </cell>
          <cell r="M122">
            <v>84</v>
          </cell>
          <cell r="N122">
            <v>478.8</v>
          </cell>
          <cell r="O122">
            <v>68</v>
          </cell>
          <cell r="P122">
            <v>408</v>
          </cell>
          <cell r="Q122">
            <v>73</v>
          </cell>
          <cell r="R122">
            <v>467.2</v>
          </cell>
          <cell r="S122">
            <v>71</v>
          </cell>
          <cell r="T122">
            <v>475.7</v>
          </cell>
          <cell r="U122">
            <v>64</v>
          </cell>
          <cell r="V122">
            <v>473.6</v>
          </cell>
          <cell r="X122">
            <v>0</v>
          </cell>
          <cell r="Z122">
            <v>0</v>
          </cell>
          <cell r="AB122">
            <v>0</v>
          </cell>
          <cell r="AD122">
            <v>0</v>
          </cell>
          <cell r="AE122">
            <v>2303.3</v>
          </cell>
          <cell r="AF122">
            <v>2303.3</v>
          </cell>
          <cell r="AG122">
            <v>20</v>
          </cell>
          <cell r="AH122">
            <v>0.9119552685879171</v>
          </cell>
          <cell r="AI122">
            <v>20</v>
          </cell>
          <cell r="AM122" t="str">
            <v>20</v>
          </cell>
        </row>
        <row r="123">
          <cell r="B123">
            <v>75</v>
          </cell>
          <cell r="C123" t="str">
            <v>Bumbálek</v>
          </cell>
          <cell r="D123" t="str">
            <v>Melichar</v>
          </cell>
          <cell r="E123">
            <v>2008</v>
          </cell>
          <cell r="G123" t="str">
            <v>Rocky Monkeys, Sokol Brno I</v>
          </cell>
          <cell r="H123" t="str">
            <v>CZ</v>
          </cell>
          <cell r="J123">
            <v>0</v>
          </cell>
          <cell r="L123">
            <v>0</v>
          </cell>
          <cell r="M123">
            <v>84</v>
          </cell>
          <cell r="N123">
            <v>478.8</v>
          </cell>
          <cell r="O123">
            <v>68</v>
          </cell>
          <cell r="P123">
            <v>408</v>
          </cell>
          <cell r="Q123">
            <v>67</v>
          </cell>
          <cell r="R123">
            <v>428.8</v>
          </cell>
          <cell r="S123">
            <v>72</v>
          </cell>
          <cell r="T123">
            <v>482.4</v>
          </cell>
          <cell r="U123">
            <v>64</v>
          </cell>
          <cell r="V123">
            <v>473.6</v>
          </cell>
          <cell r="X123">
            <v>0</v>
          </cell>
          <cell r="Z123">
            <v>0</v>
          </cell>
          <cell r="AB123">
            <v>0</v>
          </cell>
          <cell r="AD123">
            <v>0</v>
          </cell>
          <cell r="AE123">
            <v>2271.6</v>
          </cell>
          <cell r="AF123">
            <v>2271.6</v>
          </cell>
          <cell r="AG123">
            <v>21</v>
          </cell>
          <cell r="AH123">
            <v>0.9785796559881419</v>
          </cell>
          <cell r="AI123">
            <v>21</v>
          </cell>
          <cell r="AM123" t="str">
            <v>21</v>
          </cell>
        </row>
        <row r="124">
          <cell r="B124">
            <v>77</v>
          </cell>
          <cell r="C124" t="str">
            <v>Schauer</v>
          </cell>
          <cell r="D124" t="str">
            <v>Adam</v>
          </cell>
          <cell r="E124">
            <v>2008</v>
          </cell>
          <cell r="G124" t="str">
            <v>Rocky Monkeys, Sokol Brno I</v>
          </cell>
          <cell r="H124" t="str">
            <v>CZ</v>
          </cell>
          <cell r="J124">
            <v>0</v>
          </cell>
          <cell r="L124">
            <v>0</v>
          </cell>
          <cell r="M124">
            <v>89</v>
          </cell>
          <cell r="N124">
            <v>507.3</v>
          </cell>
          <cell r="O124">
            <v>68</v>
          </cell>
          <cell r="P124">
            <v>408</v>
          </cell>
          <cell r="Q124">
            <v>65</v>
          </cell>
          <cell r="R124">
            <v>416</v>
          </cell>
          <cell r="S124">
            <v>69</v>
          </cell>
          <cell r="T124">
            <v>462.3</v>
          </cell>
          <cell r="U124">
            <v>63</v>
          </cell>
          <cell r="V124">
            <v>466.2</v>
          </cell>
          <cell r="X124">
            <v>0</v>
          </cell>
          <cell r="Z124">
            <v>0</v>
          </cell>
          <cell r="AB124">
            <v>0</v>
          </cell>
          <cell r="AD124">
            <v>0</v>
          </cell>
          <cell r="AE124">
            <v>2259.7999999999997</v>
          </cell>
          <cell r="AF124">
            <v>2259.8</v>
          </cell>
          <cell r="AG124">
            <v>22</v>
          </cell>
          <cell r="AH124">
            <v>0.458415245404467</v>
          </cell>
          <cell r="AI124">
            <v>22</v>
          </cell>
          <cell r="AM124" t="str">
            <v>22</v>
          </cell>
        </row>
        <row r="125">
          <cell r="B125">
            <v>82</v>
          </cell>
          <cell r="C125" t="str">
            <v>Dušánek</v>
          </cell>
          <cell r="D125" t="str">
            <v>Filip</v>
          </cell>
          <cell r="E125">
            <v>2008</v>
          </cell>
          <cell r="G125" t="str">
            <v>HK Lanškroun, z.s.</v>
          </cell>
          <cell r="H125" t="str">
            <v>CZ</v>
          </cell>
          <cell r="J125">
            <v>0</v>
          </cell>
          <cell r="L125">
            <v>0</v>
          </cell>
          <cell r="M125">
            <v>82</v>
          </cell>
          <cell r="N125">
            <v>467.4</v>
          </cell>
          <cell r="O125">
            <v>68</v>
          </cell>
          <cell r="P125">
            <v>408</v>
          </cell>
          <cell r="Q125">
            <v>63</v>
          </cell>
          <cell r="R125">
            <v>403.2</v>
          </cell>
          <cell r="S125">
            <v>65</v>
          </cell>
          <cell r="T125">
            <v>435.5</v>
          </cell>
          <cell r="U125">
            <v>61</v>
          </cell>
          <cell r="V125">
            <v>451.4</v>
          </cell>
          <cell r="X125">
            <v>0</v>
          </cell>
          <cell r="Z125">
            <v>0</v>
          </cell>
          <cell r="AB125">
            <v>0</v>
          </cell>
          <cell r="AD125">
            <v>0</v>
          </cell>
          <cell r="AE125">
            <v>2165.5</v>
          </cell>
          <cell r="AF125">
            <v>2165.5</v>
          </cell>
          <cell r="AG125">
            <v>23</v>
          </cell>
          <cell r="AH125">
            <v>0.9629025582689792</v>
          </cell>
          <cell r="AI125">
            <v>23</v>
          </cell>
          <cell r="AM125" t="str">
            <v>23</v>
          </cell>
        </row>
        <row r="126">
          <cell r="B126">
            <v>72</v>
          </cell>
          <cell r="C126" t="str">
            <v>Štolfa</v>
          </cell>
          <cell r="D126" t="str">
            <v>Štěpán</v>
          </cell>
          <cell r="E126">
            <v>2007</v>
          </cell>
          <cell r="G126" t="str">
            <v>SPL Pustiměř</v>
          </cell>
          <cell r="H126" t="str">
            <v>CZ</v>
          </cell>
          <cell r="J126">
            <v>0</v>
          </cell>
          <cell r="L126">
            <v>0</v>
          </cell>
          <cell r="M126">
            <v>82</v>
          </cell>
          <cell r="N126">
            <v>467.4</v>
          </cell>
          <cell r="O126">
            <v>66</v>
          </cell>
          <cell r="P126">
            <v>396</v>
          </cell>
          <cell r="Q126">
            <v>64</v>
          </cell>
          <cell r="R126">
            <v>409.6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0</v>
          </cell>
          <cell r="AE126">
            <v>1273</v>
          </cell>
          <cell r="AF126">
            <v>1273</v>
          </cell>
          <cell r="AG126">
            <v>24</v>
          </cell>
          <cell r="AH126">
            <v>0.9385454927105457</v>
          </cell>
          <cell r="AI126">
            <v>24</v>
          </cell>
          <cell r="AM126" t="str">
            <v>24</v>
          </cell>
        </row>
        <row r="127">
          <cell r="B127">
            <v>78</v>
          </cell>
          <cell r="C127" t="str">
            <v>Doležal</v>
          </cell>
          <cell r="D127" t="str">
            <v>František</v>
          </cell>
          <cell r="E127">
            <v>2007</v>
          </cell>
          <cell r="G127" t="str">
            <v>Rocky Monkeys, Sokol Brno I</v>
          </cell>
          <cell r="H127" t="str">
            <v>CZ</v>
          </cell>
          <cell r="J127">
            <v>0</v>
          </cell>
          <cell r="L127">
            <v>0</v>
          </cell>
          <cell r="M127">
            <v>94</v>
          </cell>
          <cell r="N127">
            <v>535.8</v>
          </cell>
          <cell r="O127">
            <v>77</v>
          </cell>
          <cell r="P127">
            <v>462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X127">
            <v>0</v>
          </cell>
          <cell r="Z127">
            <v>0</v>
          </cell>
          <cell r="AB127">
            <v>0</v>
          </cell>
          <cell r="AD127">
            <v>0</v>
          </cell>
          <cell r="AE127">
            <v>997.8</v>
          </cell>
          <cell r="AF127">
            <v>997.8</v>
          </cell>
          <cell r="AG127">
            <v>25</v>
          </cell>
          <cell r="AH127">
            <v>0.8712709937244654</v>
          </cell>
          <cell r="AI127">
            <v>25</v>
          </cell>
          <cell r="AM127" t="str">
            <v>25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H134" t="str">
            <v>CZ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>
            <v>640</v>
          </cell>
          <cell r="C135" t="str">
            <v>Grosmanová</v>
          </cell>
          <cell r="D135" t="str">
            <v>Karolína</v>
          </cell>
          <cell r="E135">
            <v>2005</v>
          </cell>
          <cell r="G135" t="str">
            <v>Rocky Monkeys; Sokol Brno I</v>
          </cell>
          <cell r="H135" t="str">
            <v>CZ</v>
          </cell>
          <cell r="J135">
            <v>0</v>
          </cell>
          <cell r="L135">
            <v>0</v>
          </cell>
          <cell r="N135">
            <v>0</v>
          </cell>
          <cell r="O135">
            <v>100</v>
          </cell>
          <cell r="P135">
            <v>600</v>
          </cell>
          <cell r="Q135">
            <v>100</v>
          </cell>
          <cell r="R135">
            <v>640</v>
          </cell>
          <cell r="S135">
            <v>100</v>
          </cell>
          <cell r="T135">
            <v>670</v>
          </cell>
          <cell r="U135">
            <v>87</v>
          </cell>
          <cell r="V135">
            <v>643.8</v>
          </cell>
          <cell r="W135">
            <v>100</v>
          </cell>
          <cell r="X135">
            <v>780</v>
          </cell>
          <cell r="Z135">
            <v>0</v>
          </cell>
          <cell r="AB135">
            <v>0</v>
          </cell>
          <cell r="AD135">
            <v>0</v>
          </cell>
          <cell r="AE135">
            <v>3333.8</v>
          </cell>
          <cell r="AF135">
            <v>3333.8</v>
          </cell>
          <cell r="AG135">
            <v>1</v>
          </cell>
          <cell r="AH135">
            <v>0.7530504730530083</v>
          </cell>
          <cell r="AI135">
            <v>1</v>
          </cell>
          <cell r="AM135" t="str">
            <v>1</v>
          </cell>
        </row>
        <row r="136">
          <cell r="B136">
            <v>636</v>
          </cell>
          <cell r="C136" t="str">
            <v>Dušánková</v>
          </cell>
          <cell r="D136" t="str">
            <v>Martina</v>
          </cell>
          <cell r="E136">
            <v>2005</v>
          </cell>
          <cell r="G136" t="str">
            <v>HK Lanškroun, z.s.</v>
          </cell>
          <cell r="H136" t="str">
            <v>CZ</v>
          </cell>
          <cell r="J136">
            <v>0</v>
          </cell>
          <cell r="L136">
            <v>0</v>
          </cell>
          <cell r="N136">
            <v>0</v>
          </cell>
          <cell r="O136">
            <v>92</v>
          </cell>
          <cell r="P136">
            <v>552</v>
          </cell>
          <cell r="Q136">
            <v>100</v>
          </cell>
          <cell r="R136">
            <v>640</v>
          </cell>
          <cell r="S136">
            <v>100</v>
          </cell>
          <cell r="T136">
            <v>670</v>
          </cell>
          <cell r="U136">
            <v>88</v>
          </cell>
          <cell r="V136">
            <v>651.2</v>
          </cell>
          <cell r="W136">
            <v>100</v>
          </cell>
          <cell r="X136">
            <v>780</v>
          </cell>
          <cell r="Z136">
            <v>0</v>
          </cell>
          <cell r="AB136">
            <v>0</v>
          </cell>
          <cell r="AD136">
            <v>0</v>
          </cell>
          <cell r="AE136">
            <v>3293.2</v>
          </cell>
          <cell r="AF136">
            <v>3293.2</v>
          </cell>
          <cell r="AG136">
            <v>2</v>
          </cell>
          <cell r="AH136">
            <v>0.16798938112333417</v>
          </cell>
          <cell r="AI136">
            <v>2</v>
          </cell>
          <cell r="AM136" t="str">
            <v>2</v>
          </cell>
        </row>
        <row r="137">
          <cell r="B137">
            <v>613</v>
          </cell>
          <cell r="C137" t="str">
            <v>Mihalčíková</v>
          </cell>
          <cell r="D137" t="str">
            <v>Anna</v>
          </cell>
          <cell r="E137">
            <v>2006</v>
          </cell>
          <cell r="G137" t="str">
            <v>"Korcle"-Tendon Blok Ostrava</v>
          </cell>
          <cell r="H137" t="str">
            <v>CZ</v>
          </cell>
          <cell r="J137">
            <v>0</v>
          </cell>
          <cell r="L137">
            <v>0</v>
          </cell>
          <cell r="N137">
            <v>0</v>
          </cell>
          <cell r="O137">
            <v>90</v>
          </cell>
          <cell r="P137">
            <v>540</v>
          </cell>
          <cell r="Q137">
            <v>100</v>
          </cell>
          <cell r="R137">
            <v>640</v>
          </cell>
          <cell r="S137">
            <v>100</v>
          </cell>
          <cell r="T137">
            <v>670</v>
          </cell>
          <cell r="U137">
            <v>95</v>
          </cell>
          <cell r="V137">
            <v>703</v>
          </cell>
          <cell r="W137">
            <v>94</v>
          </cell>
          <cell r="X137">
            <v>733.2</v>
          </cell>
          <cell r="Z137">
            <v>0</v>
          </cell>
          <cell r="AB137">
            <v>0</v>
          </cell>
          <cell r="AD137">
            <v>0</v>
          </cell>
          <cell r="AE137">
            <v>3286.2</v>
          </cell>
          <cell r="AF137">
            <v>3286.2</v>
          </cell>
          <cell r="AG137">
            <v>3</v>
          </cell>
          <cell r="AH137">
            <v>0.9063183711841702</v>
          </cell>
          <cell r="AI137">
            <v>3</v>
          </cell>
          <cell r="AM137" t="str">
            <v>3</v>
          </cell>
        </row>
        <row r="138">
          <cell r="B138">
            <v>628</v>
          </cell>
          <cell r="C138" t="str">
            <v>Vlachová</v>
          </cell>
          <cell r="D138" t="str">
            <v>Tereza</v>
          </cell>
          <cell r="E138">
            <v>2005</v>
          </cell>
          <cell r="G138" t="str">
            <v>HK Orlová/HO TJ Baník Karviná, Tendon Blok Ostrava</v>
          </cell>
          <cell r="H138" t="str">
            <v>CZ</v>
          </cell>
          <cell r="J138">
            <v>0</v>
          </cell>
          <cell r="L138">
            <v>0</v>
          </cell>
          <cell r="N138">
            <v>0</v>
          </cell>
          <cell r="O138">
            <v>96</v>
          </cell>
          <cell r="P138">
            <v>576</v>
          </cell>
          <cell r="Q138">
            <v>99</v>
          </cell>
          <cell r="R138">
            <v>633.6</v>
          </cell>
          <cell r="S138">
            <v>100</v>
          </cell>
          <cell r="T138">
            <v>670</v>
          </cell>
          <cell r="U138">
            <v>87</v>
          </cell>
          <cell r="V138">
            <v>643.8</v>
          </cell>
          <cell r="W138">
            <v>83</v>
          </cell>
          <cell r="X138">
            <v>647.4</v>
          </cell>
          <cell r="Z138">
            <v>0</v>
          </cell>
          <cell r="AB138">
            <v>0</v>
          </cell>
          <cell r="AD138">
            <v>0</v>
          </cell>
          <cell r="AE138">
            <v>3170.7999999999997</v>
          </cell>
          <cell r="AF138">
            <v>3170.8</v>
          </cell>
          <cell r="AG138">
            <v>4</v>
          </cell>
          <cell r="AH138">
            <v>0.7199331512674689</v>
          </cell>
          <cell r="AI138">
            <v>4</v>
          </cell>
          <cell r="AM138" t="str">
            <v>4</v>
          </cell>
        </row>
        <row r="139">
          <cell r="B139">
            <v>605</v>
          </cell>
          <cell r="C139" t="str">
            <v>Plchová</v>
          </cell>
          <cell r="D139" t="str">
            <v>Klára</v>
          </cell>
          <cell r="E139">
            <v>2005</v>
          </cell>
          <cell r="G139" t="str">
            <v>Rocky Monkeys; Sokol Brno I</v>
          </cell>
          <cell r="H139" t="str">
            <v>CZ</v>
          </cell>
          <cell r="J139">
            <v>0</v>
          </cell>
          <cell r="L139">
            <v>0</v>
          </cell>
          <cell r="N139">
            <v>0</v>
          </cell>
          <cell r="O139">
            <v>96</v>
          </cell>
          <cell r="P139">
            <v>576</v>
          </cell>
          <cell r="Q139">
            <v>100</v>
          </cell>
          <cell r="R139">
            <v>640</v>
          </cell>
          <cell r="S139">
            <v>100</v>
          </cell>
          <cell r="T139">
            <v>670</v>
          </cell>
          <cell r="U139">
            <v>86</v>
          </cell>
          <cell r="V139">
            <v>636.4</v>
          </cell>
          <cell r="W139">
            <v>82</v>
          </cell>
          <cell r="X139">
            <v>639.6</v>
          </cell>
          <cell r="Z139">
            <v>0</v>
          </cell>
          <cell r="AB139">
            <v>0</v>
          </cell>
          <cell r="AD139">
            <v>0</v>
          </cell>
          <cell r="AE139">
            <v>3162</v>
          </cell>
          <cell r="AF139">
            <v>3162</v>
          </cell>
          <cell r="AG139">
            <v>5</v>
          </cell>
          <cell r="AH139">
            <v>0.8276665625162423</v>
          </cell>
          <cell r="AI139">
            <v>5</v>
          </cell>
          <cell r="AM139" t="str">
            <v>5</v>
          </cell>
        </row>
        <row r="140">
          <cell r="B140">
            <v>637</v>
          </cell>
          <cell r="C140" t="str">
            <v>Esterková</v>
          </cell>
          <cell r="D140" t="str">
            <v>Veronika</v>
          </cell>
          <cell r="E140">
            <v>2005</v>
          </cell>
          <cell r="G140" t="str">
            <v>Rocky Monkeys; Sokol Brno I</v>
          </cell>
          <cell r="H140" t="str">
            <v>CZ</v>
          </cell>
          <cell r="J140">
            <v>0</v>
          </cell>
          <cell r="L140">
            <v>0</v>
          </cell>
          <cell r="N140">
            <v>0</v>
          </cell>
          <cell r="O140">
            <v>92</v>
          </cell>
          <cell r="P140">
            <v>552</v>
          </cell>
          <cell r="Q140">
            <v>85</v>
          </cell>
          <cell r="R140">
            <v>544</v>
          </cell>
          <cell r="S140">
            <v>100</v>
          </cell>
          <cell r="T140">
            <v>670</v>
          </cell>
          <cell r="U140">
            <v>78</v>
          </cell>
          <cell r="V140">
            <v>577.2</v>
          </cell>
          <cell r="W140">
            <v>95</v>
          </cell>
          <cell r="X140">
            <v>741</v>
          </cell>
          <cell r="Z140">
            <v>0</v>
          </cell>
          <cell r="AB140">
            <v>0</v>
          </cell>
          <cell r="AD140">
            <v>0</v>
          </cell>
          <cell r="AE140">
            <v>3084.2</v>
          </cell>
          <cell r="AF140">
            <v>3084.2</v>
          </cell>
          <cell r="AG140">
            <v>6</v>
          </cell>
          <cell r="AH140">
            <v>0.07768334145657718</v>
          </cell>
          <cell r="AI140">
            <v>6</v>
          </cell>
          <cell r="AM140" t="str">
            <v>6</v>
          </cell>
        </row>
        <row r="141">
          <cell r="B141">
            <v>607</v>
          </cell>
          <cell r="C141" t="str">
            <v>Mašková</v>
          </cell>
          <cell r="D141" t="str">
            <v>Nela</v>
          </cell>
          <cell r="E141">
            <v>2005</v>
          </cell>
          <cell r="G141" t="str">
            <v>Rocky Monkeys; Sokol Brno I</v>
          </cell>
          <cell r="H141" t="str">
            <v>CZ</v>
          </cell>
          <cell r="J141">
            <v>0</v>
          </cell>
          <cell r="L141">
            <v>0</v>
          </cell>
          <cell r="N141">
            <v>0</v>
          </cell>
          <cell r="O141">
            <v>96</v>
          </cell>
          <cell r="P141">
            <v>576</v>
          </cell>
          <cell r="Q141">
            <v>89</v>
          </cell>
          <cell r="R141">
            <v>569.6</v>
          </cell>
          <cell r="S141">
            <v>100</v>
          </cell>
          <cell r="T141">
            <v>670</v>
          </cell>
          <cell r="U141">
            <v>74</v>
          </cell>
          <cell r="V141">
            <v>547.6</v>
          </cell>
          <cell r="W141">
            <v>83</v>
          </cell>
          <cell r="X141">
            <v>647.4</v>
          </cell>
          <cell r="Z141">
            <v>0</v>
          </cell>
          <cell r="AB141">
            <v>0</v>
          </cell>
          <cell r="AD141">
            <v>0</v>
          </cell>
          <cell r="AE141">
            <v>3010.6</v>
          </cell>
          <cell r="AF141">
            <v>3010.6</v>
          </cell>
          <cell r="AG141">
            <v>7</v>
          </cell>
          <cell r="AH141">
            <v>0.4878873615525663</v>
          </cell>
          <cell r="AI141">
            <v>7</v>
          </cell>
          <cell r="AM141" t="str">
            <v>7</v>
          </cell>
        </row>
        <row r="142">
          <cell r="B142">
            <v>629</v>
          </cell>
          <cell r="C142" t="str">
            <v>Tomancová</v>
          </cell>
          <cell r="D142" t="str">
            <v>Viktorie</v>
          </cell>
          <cell r="E142">
            <v>2006</v>
          </cell>
          <cell r="G142" t="str">
            <v>HO Třinec, Climbing technology</v>
          </cell>
          <cell r="H142" t="str">
            <v>CZ</v>
          </cell>
          <cell r="J142">
            <v>0</v>
          </cell>
          <cell r="L142">
            <v>0</v>
          </cell>
          <cell r="N142">
            <v>0</v>
          </cell>
          <cell r="O142">
            <v>90</v>
          </cell>
          <cell r="P142">
            <v>540</v>
          </cell>
          <cell r="Q142">
            <v>84</v>
          </cell>
          <cell r="R142">
            <v>537.6</v>
          </cell>
          <cell r="S142">
            <v>100</v>
          </cell>
          <cell r="T142">
            <v>670</v>
          </cell>
          <cell r="U142">
            <v>72</v>
          </cell>
          <cell r="V142">
            <v>532.8</v>
          </cell>
          <cell r="W142">
            <v>75</v>
          </cell>
          <cell r="X142">
            <v>585</v>
          </cell>
          <cell r="Z142">
            <v>0</v>
          </cell>
          <cell r="AB142">
            <v>0</v>
          </cell>
          <cell r="AD142">
            <v>0</v>
          </cell>
          <cell r="AE142">
            <v>2865.3999999999996</v>
          </cell>
          <cell r="AF142">
            <v>2865.4</v>
          </cell>
          <cell r="AG142">
            <v>8</v>
          </cell>
          <cell r="AH142">
            <v>0.9847975103184581</v>
          </cell>
          <cell r="AI142">
            <v>8</v>
          </cell>
          <cell r="AM142" t="str">
            <v>8</v>
          </cell>
        </row>
        <row r="143">
          <cell r="B143">
            <v>645</v>
          </cell>
          <cell r="C143" t="str">
            <v>Kroupová</v>
          </cell>
          <cell r="D143" t="str">
            <v>Klára</v>
          </cell>
          <cell r="E143">
            <v>2006</v>
          </cell>
          <cell r="G143" t="str">
            <v>Horolezci Jeseník</v>
          </cell>
          <cell r="H143" t="str">
            <v>CZ</v>
          </cell>
          <cell r="J143">
            <v>0</v>
          </cell>
          <cell r="L143">
            <v>0</v>
          </cell>
          <cell r="N143">
            <v>0</v>
          </cell>
          <cell r="O143">
            <v>89</v>
          </cell>
          <cell r="P143">
            <v>534</v>
          </cell>
          <cell r="Q143">
            <v>90</v>
          </cell>
          <cell r="R143">
            <v>576</v>
          </cell>
          <cell r="S143">
            <v>86</v>
          </cell>
          <cell r="T143">
            <v>576.2</v>
          </cell>
          <cell r="U143">
            <v>72</v>
          </cell>
          <cell r="V143">
            <v>532.8</v>
          </cell>
          <cell r="W143">
            <v>75</v>
          </cell>
          <cell r="X143">
            <v>585</v>
          </cell>
          <cell r="Z143">
            <v>0</v>
          </cell>
          <cell r="AB143">
            <v>0</v>
          </cell>
          <cell r="AD143">
            <v>0</v>
          </cell>
          <cell r="AE143">
            <v>2804</v>
          </cell>
          <cell r="AF143">
            <v>2804</v>
          </cell>
          <cell r="AG143">
            <v>9</v>
          </cell>
          <cell r="AH143">
            <v>0.8401365277823061</v>
          </cell>
          <cell r="AI143">
            <v>9</v>
          </cell>
          <cell r="AM143" t="str">
            <v>9</v>
          </cell>
        </row>
        <row r="144">
          <cell r="B144">
            <v>649</v>
          </cell>
          <cell r="C144" t="str">
            <v>Fialová</v>
          </cell>
          <cell r="D144" t="str">
            <v>Lucie</v>
          </cell>
          <cell r="E144">
            <v>2005</v>
          </cell>
          <cell r="G144" t="str">
            <v>Rocky Monkeys; Sokol Brno I</v>
          </cell>
          <cell r="H144" t="str">
            <v>CZ</v>
          </cell>
          <cell r="J144">
            <v>0</v>
          </cell>
          <cell r="L144">
            <v>0</v>
          </cell>
          <cell r="N144">
            <v>0</v>
          </cell>
          <cell r="O144">
            <v>87</v>
          </cell>
          <cell r="P144">
            <v>522</v>
          </cell>
          <cell r="Q144">
            <v>89</v>
          </cell>
          <cell r="R144">
            <v>569.6</v>
          </cell>
          <cell r="S144">
            <v>72</v>
          </cell>
          <cell r="T144">
            <v>482.4</v>
          </cell>
          <cell r="U144">
            <v>72</v>
          </cell>
          <cell r="V144">
            <v>532.8</v>
          </cell>
          <cell r="W144">
            <v>74</v>
          </cell>
          <cell r="X144">
            <v>577.2</v>
          </cell>
          <cell r="Z144">
            <v>0</v>
          </cell>
          <cell r="AB144">
            <v>0</v>
          </cell>
          <cell r="AD144">
            <v>0</v>
          </cell>
          <cell r="AE144">
            <v>2684</v>
          </cell>
          <cell r="AF144">
            <v>2684</v>
          </cell>
          <cell r="AG144">
            <v>10</v>
          </cell>
          <cell r="AH144">
            <v>0.18025834392756224</v>
          </cell>
          <cell r="AI144">
            <v>10</v>
          </cell>
          <cell r="AM144" t="str">
            <v>10</v>
          </cell>
        </row>
        <row r="145">
          <cell r="B145">
            <v>646</v>
          </cell>
          <cell r="C145" t="str">
            <v>Fichtelová</v>
          </cell>
          <cell r="D145" t="str">
            <v>Lucie</v>
          </cell>
          <cell r="E145">
            <v>2005</v>
          </cell>
          <cell r="G145" t="str">
            <v>Rocky Monkeys; Sokol Brno I</v>
          </cell>
          <cell r="H145" t="str">
            <v>CZ</v>
          </cell>
          <cell r="J145">
            <v>0</v>
          </cell>
          <cell r="L145">
            <v>0</v>
          </cell>
          <cell r="N145">
            <v>0</v>
          </cell>
          <cell r="O145">
            <v>82</v>
          </cell>
          <cell r="P145">
            <v>492</v>
          </cell>
          <cell r="Q145">
            <v>84</v>
          </cell>
          <cell r="R145">
            <v>537.6</v>
          </cell>
          <cell r="S145">
            <v>90</v>
          </cell>
          <cell r="T145">
            <v>603</v>
          </cell>
          <cell r="U145">
            <v>64</v>
          </cell>
          <cell r="V145">
            <v>473.6</v>
          </cell>
          <cell r="W145">
            <v>72</v>
          </cell>
          <cell r="X145">
            <v>561.6</v>
          </cell>
          <cell r="Z145">
            <v>0</v>
          </cell>
          <cell r="AB145">
            <v>0</v>
          </cell>
          <cell r="AD145">
            <v>0</v>
          </cell>
          <cell r="AE145">
            <v>2667.7999999999997</v>
          </cell>
          <cell r="AF145">
            <v>2667.8</v>
          </cell>
          <cell r="AG145">
            <v>11</v>
          </cell>
          <cell r="AH145">
            <v>0.6757407158147544</v>
          </cell>
          <cell r="AI145">
            <v>11</v>
          </cell>
          <cell r="AM145" t="str">
            <v>11</v>
          </cell>
        </row>
        <row r="146">
          <cell r="B146">
            <v>614</v>
          </cell>
          <cell r="C146" t="str">
            <v>Mrázová</v>
          </cell>
          <cell r="D146" t="str">
            <v>Lucie</v>
          </cell>
          <cell r="E146">
            <v>2006</v>
          </cell>
          <cell r="G146" t="str">
            <v>SPL Pustiměř</v>
          </cell>
          <cell r="H146" t="str">
            <v>CZ</v>
          </cell>
          <cell r="J146">
            <v>0</v>
          </cell>
          <cell r="L146">
            <v>0</v>
          </cell>
          <cell r="N146">
            <v>0</v>
          </cell>
          <cell r="O146">
            <v>90</v>
          </cell>
          <cell r="P146">
            <v>540</v>
          </cell>
          <cell r="Q146">
            <v>85</v>
          </cell>
          <cell r="R146">
            <v>544</v>
          </cell>
          <cell r="S146">
            <v>72</v>
          </cell>
          <cell r="T146">
            <v>482.4</v>
          </cell>
          <cell r="U146">
            <v>72</v>
          </cell>
          <cell r="V146">
            <v>532.8</v>
          </cell>
          <cell r="W146">
            <v>72</v>
          </cell>
          <cell r="X146">
            <v>561.6</v>
          </cell>
          <cell r="Z146">
            <v>0</v>
          </cell>
          <cell r="AB146">
            <v>0</v>
          </cell>
          <cell r="AD146">
            <v>0</v>
          </cell>
          <cell r="AE146">
            <v>2660.7999999999997</v>
          </cell>
          <cell r="AF146">
            <v>2660.8</v>
          </cell>
          <cell r="AG146">
            <v>12</v>
          </cell>
          <cell r="AH146">
            <v>0.9050914209801704</v>
          </cell>
          <cell r="AI146">
            <v>12</v>
          </cell>
          <cell r="AM146" t="str">
            <v>12</v>
          </cell>
        </row>
        <row r="147">
          <cell r="B147">
            <v>627</v>
          </cell>
          <cell r="C147" t="str">
            <v>Škrobálková</v>
          </cell>
          <cell r="D147" t="str">
            <v>Klaudie</v>
          </cell>
          <cell r="E147">
            <v>2006</v>
          </cell>
          <cell r="G147" t="str">
            <v>"Korcle"-Tendon Blok Ostrava</v>
          </cell>
          <cell r="H147" t="str">
            <v>CZ</v>
          </cell>
          <cell r="J147">
            <v>0</v>
          </cell>
          <cell r="L147">
            <v>0</v>
          </cell>
          <cell r="N147">
            <v>0</v>
          </cell>
          <cell r="O147">
            <v>84</v>
          </cell>
          <cell r="P147">
            <v>504</v>
          </cell>
          <cell r="Q147">
            <v>72</v>
          </cell>
          <cell r="R147">
            <v>460.8</v>
          </cell>
          <cell r="S147">
            <v>90</v>
          </cell>
          <cell r="T147">
            <v>603</v>
          </cell>
          <cell r="U147">
            <v>70</v>
          </cell>
          <cell r="V147">
            <v>518</v>
          </cell>
          <cell r="W147">
            <v>72</v>
          </cell>
          <cell r="X147">
            <v>561.6</v>
          </cell>
          <cell r="Z147">
            <v>0</v>
          </cell>
          <cell r="AB147">
            <v>0</v>
          </cell>
          <cell r="AD147">
            <v>0</v>
          </cell>
          <cell r="AE147">
            <v>2647.4</v>
          </cell>
          <cell r="AF147">
            <v>2647.4</v>
          </cell>
          <cell r="AG147">
            <v>13</v>
          </cell>
          <cell r="AH147">
            <v>0.4861345449462533</v>
          </cell>
          <cell r="AI147">
            <v>13</v>
          </cell>
          <cell r="AM147" t="str">
            <v>13</v>
          </cell>
        </row>
        <row r="148">
          <cell r="B148">
            <v>616</v>
          </cell>
          <cell r="C148" t="str">
            <v>Nalezená</v>
          </cell>
          <cell r="D148" t="str">
            <v>Marie</v>
          </cell>
          <cell r="E148">
            <v>2006</v>
          </cell>
          <cell r="G148" t="str">
            <v>Rocky Monkeys, Sokol Brno I</v>
          </cell>
          <cell r="H148" t="str">
            <v>CZ</v>
          </cell>
          <cell r="J148">
            <v>0</v>
          </cell>
          <cell r="L148">
            <v>0</v>
          </cell>
          <cell r="N148">
            <v>0</v>
          </cell>
          <cell r="O148">
            <v>78</v>
          </cell>
          <cell r="P148">
            <v>468</v>
          </cell>
          <cell r="Q148">
            <v>73</v>
          </cell>
          <cell r="R148">
            <v>467.2</v>
          </cell>
          <cell r="S148">
            <v>72</v>
          </cell>
          <cell r="T148">
            <v>482.4</v>
          </cell>
          <cell r="U148">
            <v>68</v>
          </cell>
          <cell r="V148">
            <v>503.2</v>
          </cell>
          <cell r="W148">
            <v>73</v>
          </cell>
          <cell r="X148">
            <v>569.4</v>
          </cell>
          <cell r="Z148">
            <v>0</v>
          </cell>
          <cell r="AB148">
            <v>0</v>
          </cell>
          <cell r="AD148">
            <v>0</v>
          </cell>
          <cell r="AE148">
            <v>2490.2</v>
          </cell>
          <cell r="AF148">
            <v>2490.2</v>
          </cell>
          <cell r="AG148">
            <v>14</v>
          </cell>
          <cell r="AH148">
            <v>0.5949337012134492</v>
          </cell>
          <cell r="AI148">
            <v>14</v>
          </cell>
          <cell r="AM148" t="str">
            <v>14</v>
          </cell>
        </row>
        <row r="149">
          <cell r="B149">
            <v>630</v>
          </cell>
          <cell r="C149" t="str">
            <v>Toužínová</v>
          </cell>
          <cell r="D149" t="str">
            <v>Gabriela</v>
          </cell>
          <cell r="E149">
            <v>2006</v>
          </cell>
          <cell r="G149" t="str">
            <v>Rocky Monkeys; Sokol Brno I</v>
          </cell>
          <cell r="H149" t="str">
            <v>CZ</v>
          </cell>
          <cell r="J149">
            <v>0</v>
          </cell>
          <cell r="L149">
            <v>0</v>
          </cell>
          <cell r="N149">
            <v>0</v>
          </cell>
          <cell r="O149">
            <v>76</v>
          </cell>
          <cell r="P149">
            <v>456</v>
          </cell>
          <cell r="Q149">
            <v>75</v>
          </cell>
          <cell r="R149">
            <v>480</v>
          </cell>
          <cell r="S149">
            <v>71</v>
          </cell>
          <cell r="T149">
            <v>475.7</v>
          </cell>
          <cell r="U149">
            <v>66</v>
          </cell>
          <cell r="V149">
            <v>488.4</v>
          </cell>
          <cell r="W149">
            <v>72</v>
          </cell>
          <cell r="X149">
            <v>561.6</v>
          </cell>
          <cell r="Z149">
            <v>0</v>
          </cell>
          <cell r="AB149">
            <v>0</v>
          </cell>
          <cell r="AD149">
            <v>0</v>
          </cell>
          <cell r="AE149">
            <v>2461.7</v>
          </cell>
          <cell r="AF149">
            <v>2461.7</v>
          </cell>
          <cell r="AG149">
            <v>15</v>
          </cell>
          <cell r="AH149">
            <v>0.09030419308692217</v>
          </cell>
          <cell r="AI149">
            <v>15</v>
          </cell>
          <cell r="AM149" t="str">
            <v>15</v>
          </cell>
        </row>
        <row r="150">
          <cell r="B150">
            <v>601</v>
          </cell>
          <cell r="C150" t="str">
            <v>Mlčuchová</v>
          </cell>
          <cell r="D150" t="str">
            <v>Aneta</v>
          </cell>
          <cell r="E150">
            <v>2006</v>
          </cell>
          <cell r="G150" t="str">
            <v>Rocky Monkeys; Sokol Brno I</v>
          </cell>
          <cell r="H150" t="str">
            <v>CZ</v>
          </cell>
          <cell r="J150">
            <v>0</v>
          </cell>
          <cell r="L150">
            <v>0</v>
          </cell>
          <cell r="N150">
            <v>0</v>
          </cell>
          <cell r="O150">
            <v>69</v>
          </cell>
          <cell r="P150">
            <v>414</v>
          </cell>
          <cell r="Q150">
            <v>79</v>
          </cell>
          <cell r="R150">
            <v>505.6</v>
          </cell>
          <cell r="S150">
            <v>72</v>
          </cell>
          <cell r="T150">
            <v>482.4</v>
          </cell>
          <cell r="U150">
            <v>67</v>
          </cell>
          <cell r="V150">
            <v>495.8</v>
          </cell>
          <cell r="W150">
            <v>72</v>
          </cell>
          <cell r="X150">
            <v>561.6</v>
          </cell>
          <cell r="Z150">
            <v>0</v>
          </cell>
          <cell r="AB150">
            <v>0</v>
          </cell>
          <cell r="AD150">
            <v>0</v>
          </cell>
          <cell r="AE150">
            <v>2459.4</v>
          </cell>
          <cell r="AF150">
            <v>2459.4</v>
          </cell>
          <cell r="AG150">
            <v>16</v>
          </cell>
          <cell r="AH150">
            <v>0.5233330030459911</v>
          </cell>
          <cell r="AI150">
            <v>16</v>
          </cell>
          <cell r="AM150" t="str">
            <v>16</v>
          </cell>
        </row>
        <row r="151">
          <cell r="B151">
            <v>643</v>
          </cell>
          <cell r="C151" t="str">
            <v>Kesslerová</v>
          </cell>
          <cell r="D151" t="str">
            <v>Antonie</v>
          </cell>
          <cell r="E151">
            <v>2005</v>
          </cell>
          <cell r="G151" t="str">
            <v>Stěna Šumperk</v>
          </cell>
          <cell r="H151" t="str">
            <v>CZ</v>
          </cell>
          <cell r="J151">
            <v>0</v>
          </cell>
          <cell r="L151">
            <v>0</v>
          </cell>
          <cell r="N151">
            <v>0</v>
          </cell>
          <cell r="O151">
            <v>68</v>
          </cell>
          <cell r="P151">
            <v>408</v>
          </cell>
          <cell r="Q151">
            <v>72</v>
          </cell>
          <cell r="R151">
            <v>460.8</v>
          </cell>
          <cell r="S151">
            <v>72</v>
          </cell>
          <cell r="T151">
            <v>482.4</v>
          </cell>
          <cell r="U151">
            <v>67</v>
          </cell>
          <cell r="V151">
            <v>495.8</v>
          </cell>
          <cell r="W151">
            <v>72</v>
          </cell>
          <cell r="X151">
            <v>561.6</v>
          </cell>
          <cell r="Z151">
            <v>0</v>
          </cell>
          <cell r="AB151">
            <v>0</v>
          </cell>
          <cell r="AD151">
            <v>0</v>
          </cell>
          <cell r="AE151">
            <v>2408.6</v>
          </cell>
          <cell r="AF151">
            <v>2408.6</v>
          </cell>
          <cell r="AG151">
            <v>17</v>
          </cell>
          <cell r="AH151">
            <v>0.8036196583416313</v>
          </cell>
          <cell r="AI151">
            <v>17</v>
          </cell>
          <cell r="AM151" t="str">
            <v>17</v>
          </cell>
        </row>
        <row r="152">
          <cell r="B152">
            <v>615</v>
          </cell>
          <cell r="C152" t="str">
            <v>Slezáková</v>
          </cell>
          <cell r="D152" t="str">
            <v>Vanda</v>
          </cell>
          <cell r="E152">
            <v>2006</v>
          </cell>
          <cell r="G152" t="str">
            <v>Rocky Monkeys; Sokol Brno I</v>
          </cell>
          <cell r="H152" t="str">
            <v>CZ</v>
          </cell>
          <cell r="J152">
            <v>0</v>
          </cell>
          <cell r="L152">
            <v>0</v>
          </cell>
          <cell r="N152">
            <v>0</v>
          </cell>
          <cell r="O152">
            <v>68</v>
          </cell>
          <cell r="P152">
            <v>408</v>
          </cell>
          <cell r="Q152">
            <v>66</v>
          </cell>
          <cell r="R152">
            <v>422.4</v>
          </cell>
          <cell r="S152">
            <v>70</v>
          </cell>
          <cell r="T152">
            <v>469</v>
          </cell>
          <cell r="U152">
            <v>65</v>
          </cell>
          <cell r="V152">
            <v>481</v>
          </cell>
          <cell r="W152">
            <v>66</v>
          </cell>
          <cell r="X152">
            <v>514.8</v>
          </cell>
          <cell r="Z152">
            <v>0</v>
          </cell>
          <cell r="AB152">
            <v>0</v>
          </cell>
          <cell r="AD152">
            <v>0</v>
          </cell>
          <cell r="AE152">
            <v>2295.2</v>
          </cell>
          <cell r="AF152">
            <v>2295.2</v>
          </cell>
          <cell r="AG152">
            <v>18</v>
          </cell>
          <cell r="AH152">
            <v>0.9922583610750735</v>
          </cell>
          <cell r="AI152">
            <v>18</v>
          </cell>
          <cell r="AM152" t="str">
            <v>18</v>
          </cell>
        </row>
        <row r="153">
          <cell r="B153">
            <v>644</v>
          </cell>
          <cell r="C153" t="str">
            <v>Bittnerová</v>
          </cell>
          <cell r="D153" t="str">
            <v>Anna</v>
          </cell>
          <cell r="E153">
            <v>2005</v>
          </cell>
          <cell r="G153" t="str">
            <v>Flash Wall</v>
          </cell>
          <cell r="H153" t="str">
            <v>CZ</v>
          </cell>
          <cell r="J153">
            <v>0</v>
          </cell>
          <cell r="L153">
            <v>0</v>
          </cell>
          <cell r="N153">
            <v>0</v>
          </cell>
          <cell r="O153">
            <v>68</v>
          </cell>
          <cell r="P153">
            <v>408</v>
          </cell>
          <cell r="Q153">
            <v>67</v>
          </cell>
          <cell r="R153">
            <v>428.8</v>
          </cell>
          <cell r="S153">
            <v>72</v>
          </cell>
          <cell r="T153">
            <v>482.4</v>
          </cell>
          <cell r="U153">
            <v>66</v>
          </cell>
          <cell r="V153">
            <v>488.4</v>
          </cell>
          <cell r="W153">
            <v>60</v>
          </cell>
          <cell r="X153">
            <v>468</v>
          </cell>
          <cell r="Z153">
            <v>0</v>
          </cell>
          <cell r="AB153">
            <v>0</v>
          </cell>
          <cell r="AD153">
            <v>0</v>
          </cell>
          <cell r="AE153">
            <v>2275.6</v>
          </cell>
          <cell r="AF153">
            <v>2275.6</v>
          </cell>
          <cell r="AG153">
            <v>19</v>
          </cell>
          <cell r="AH153">
            <v>0.7214170836377889</v>
          </cell>
          <cell r="AI153">
            <v>19</v>
          </cell>
          <cell r="AM153" t="str">
            <v>19</v>
          </cell>
        </row>
        <row r="154">
          <cell r="B154">
            <v>638</v>
          </cell>
          <cell r="C154" t="str">
            <v>Mičunková</v>
          </cell>
          <cell r="D154" t="str">
            <v>Natalie</v>
          </cell>
          <cell r="E154">
            <v>2006</v>
          </cell>
          <cell r="G154" t="str">
            <v>Stěna Šumperk</v>
          </cell>
          <cell r="H154" t="str">
            <v>CZ</v>
          </cell>
          <cell r="J154">
            <v>0</v>
          </cell>
          <cell r="L154">
            <v>0</v>
          </cell>
          <cell r="N154">
            <v>0</v>
          </cell>
          <cell r="O154">
            <v>68</v>
          </cell>
          <cell r="P154">
            <v>408</v>
          </cell>
          <cell r="Q154">
            <v>72</v>
          </cell>
          <cell r="R154">
            <v>460.8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0</v>
          </cell>
          <cell r="AE154">
            <v>868.8</v>
          </cell>
          <cell r="AF154">
            <v>868.8</v>
          </cell>
          <cell r="AG154">
            <v>20</v>
          </cell>
          <cell r="AH154">
            <v>0.5419820474926382</v>
          </cell>
          <cell r="AI154">
            <v>20</v>
          </cell>
          <cell r="AM154" t="str">
            <v>20</v>
          </cell>
        </row>
        <row r="155">
          <cell r="B155" t="e">
            <v>#N/A</v>
          </cell>
          <cell r="AE155">
            <v>0</v>
          </cell>
        </row>
        <row r="156">
          <cell r="B156" t="e">
            <v>#N/A</v>
          </cell>
          <cell r="AE156">
            <v>0</v>
          </cell>
        </row>
        <row r="157">
          <cell r="B157" t="e">
            <v>#N/A</v>
          </cell>
          <cell r="AE157">
            <v>0</v>
          </cell>
        </row>
        <row r="158">
          <cell r="B158" t="e">
            <v>#N/A</v>
          </cell>
          <cell r="AE158">
            <v>0</v>
          </cell>
        </row>
        <row r="159">
          <cell r="B159" t="e">
            <v>#N/A</v>
          </cell>
          <cell r="AE159">
            <v>0</v>
          </cell>
        </row>
        <row r="160">
          <cell r="B160" t="e">
            <v>#N/A</v>
          </cell>
          <cell r="AE160">
            <v>0</v>
          </cell>
        </row>
        <row r="161">
          <cell r="B161" t="e">
            <v>#N/A</v>
          </cell>
          <cell r="AE161">
            <v>0</v>
          </cell>
        </row>
        <row r="162">
          <cell r="B162" t="e">
            <v>#N/A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>
            <v>103</v>
          </cell>
          <cell r="C167" t="str">
            <v>Hurta</v>
          </cell>
          <cell r="D167" t="str">
            <v>Petr</v>
          </cell>
          <cell r="E167">
            <v>2005</v>
          </cell>
          <cell r="G167" t="str">
            <v>Alpin club Rožnov p.R.</v>
          </cell>
          <cell r="H167" t="str">
            <v>CZ</v>
          </cell>
          <cell r="J167">
            <v>0</v>
          </cell>
          <cell r="L167">
            <v>0</v>
          </cell>
          <cell r="N167">
            <v>0</v>
          </cell>
          <cell r="O167">
            <v>100</v>
          </cell>
          <cell r="P167">
            <v>600</v>
          </cell>
          <cell r="Q167">
            <v>91</v>
          </cell>
          <cell r="R167">
            <v>582.4</v>
          </cell>
          <cell r="S167">
            <v>100</v>
          </cell>
          <cell r="T167">
            <v>670</v>
          </cell>
          <cell r="U167">
            <v>74</v>
          </cell>
          <cell r="V167">
            <v>547.6</v>
          </cell>
          <cell r="W167">
            <v>75</v>
          </cell>
          <cell r="X167">
            <v>585</v>
          </cell>
          <cell r="Z167">
            <v>0</v>
          </cell>
          <cell r="AB167">
            <v>0</v>
          </cell>
          <cell r="AD167">
            <v>0</v>
          </cell>
          <cell r="AE167">
            <v>2985</v>
          </cell>
          <cell r="AF167">
            <v>2985</v>
          </cell>
          <cell r="AG167">
            <v>1</v>
          </cell>
          <cell r="AH167">
            <v>0.9530580102000386</v>
          </cell>
          <cell r="AI167">
            <v>1</v>
          </cell>
          <cell r="AM167" t="str">
            <v>1</v>
          </cell>
        </row>
        <row r="168">
          <cell r="B168">
            <v>113</v>
          </cell>
          <cell r="C168" t="str">
            <v>Maršálek</v>
          </cell>
          <cell r="D168" t="str">
            <v>Matěj</v>
          </cell>
          <cell r="E168">
            <v>2005</v>
          </cell>
          <cell r="G168" t="str">
            <v>HO Frýdek-Místek</v>
          </cell>
          <cell r="H168" t="str">
            <v>CZ</v>
          </cell>
          <cell r="J168">
            <v>0</v>
          </cell>
          <cell r="L168">
            <v>0</v>
          </cell>
          <cell r="N168">
            <v>0</v>
          </cell>
          <cell r="O168">
            <v>100</v>
          </cell>
          <cell r="P168">
            <v>600</v>
          </cell>
          <cell r="Q168">
            <v>85</v>
          </cell>
          <cell r="R168">
            <v>544</v>
          </cell>
          <cell r="S168">
            <v>90</v>
          </cell>
          <cell r="T168">
            <v>603</v>
          </cell>
          <cell r="U168">
            <v>72</v>
          </cell>
          <cell r="V168">
            <v>532.8</v>
          </cell>
          <cell r="W168">
            <v>83</v>
          </cell>
          <cell r="X168">
            <v>647.4</v>
          </cell>
          <cell r="Z168">
            <v>0</v>
          </cell>
          <cell r="AB168">
            <v>0</v>
          </cell>
          <cell r="AD168">
            <v>0</v>
          </cell>
          <cell r="AE168">
            <v>2927.2000000000003</v>
          </cell>
          <cell r="AF168">
            <v>2927.2</v>
          </cell>
          <cell r="AG168">
            <v>2</v>
          </cell>
          <cell r="AH168">
            <v>0.08002137509174645</v>
          </cell>
          <cell r="AI168">
            <v>2</v>
          </cell>
          <cell r="AM168" t="str">
            <v>2</v>
          </cell>
        </row>
        <row r="169">
          <cell r="B169">
            <v>144</v>
          </cell>
          <cell r="C169" t="str">
            <v>Král</v>
          </cell>
          <cell r="D169" t="str">
            <v>Barnabáš</v>
          </cell>
          <cell r="E169">
            <v>2005</v>
          </cell>
          <cell r="G169" t="str">
            <v>HO Adrenalin Prostějov</v>
          </cell>
          <cell r="H169" t="str">
            <v>CZ</v>
          </cell>
          <cell r="J169">
            <v>0</v>
          </cell>
          <cell r="L169">
            <v>0</v>
          </cell>
          <cell r="N169">
            <v>0</v>
          </cell>
          <cell r="O169">
            <v>91</v>
          </cell>
          <cell r="P169">
            <v>546</v>
          </cell>
          <cell r="Q169">
            <v>85</v>
          </cell>
          <cell r="R169">
            <v>544</v>
          </cell>
          <cell r="S169">
            <v>90</v>
          </cell>
          <cell r="T169">
            <v>603</v>
          </cell>
          <cell r="U169">
            <v>74</v>
          </cell>
          <cell r="V169">
            <v>547.6</v>
          </cell>
          <cell r="W169">
            <v>75</v>
          </cell>
          <cell r="X169">
            <v>585</v>
          </cell>
          <cell r="Z169">
            <v>0</v>
          </cell>
          <cell r="AB169">
            <v>0</v>
          </cell>
          <cell r="AD169">
            <v>0</v>
          </cell>
          <cell r="AE169">
            <v>2825.6</v>
          </cell>
          <cell r="AF169">
            <v>2825.6</v>
          </cell>
          <cell r="AG169">
            <v>3</v>
          </cell>
          <cell r="AH169">
            <v>0.60373764927499</v>
          </cell>
          <cell r="AI169">
            <v>3</v>
          </cell>
          <cell r="AM169" t="str">
            <v>3</v>
          </cell>
        </row>
        <row r="170">
          <cell r="B170">
            <v>143</v>
          </cell>
          <cell r="C170" t="str">
            <v>Král</v>
          </cell>
          <cell r="D170" t="str">
            <v>Simeon</v>
          </cell>
          <cell r="E170">
            <v>2006</v>
          </cell>
          <cell r="G170" t="str">
            <v>HO Adrenalin Prostějov</v>
          </cell>
          <cell r="H170" t="str">
            <v>CZ</v>
          </cell>
          <cell r="J170">
            <v>0</v>
          </cell>
          <cell r="L170">
            <v>0</v>
          </cell>
          <cell r="N170">
            <v>0</v>
          </cell>
          <cell r="O170">
            <v>91</v>
          </cell>
          <cell r="P170">
            <v>546</v>
          </cell>
          <cell r="Q170">
            <v>85</v>
          </cell>
          <cell r="R170">
            <v>544</v>
          </cell>
          <cell r="S170">
            <v>96</v>
          </cell>
          <cell r="T170">
            <v>643.2</v>
          </cell>
          <cell r="U170">
            <v>68</v>
          </cell>
          <cell r="V170">
            <v>503.2</v>
          </cell>
          <cell r="W170">
            <v>73</v>
          </cell>
          <cell r="X170">
            <v>569.4</v>
          </cell>
          <cell r="Z170">
            <v>0</v>
          </cell>
          <cell r="AB170">
            <v>0</v>
          </cell>
          <cell r="AD170">
            <v>0</v>
          </cell>
          <cell r="AE170">
            <v>2805.8</v>
          </cell>
          <cell r="AF170">
            <v>2805.8</v>
          </cell>
          <cell r="AG170">
            <v>4</v>
          </cell>
          <cell r="AH170">
            <v>0.020179002778604627</v>
          </cell>
          <cell r="AI170">
            <v>4</v>
          </cell>
          <cell r="AM170" t="str">
            <v>4</v>
          </cell>
        </row>
        <row r="171">
          <cell r="B171">
            <v>124</v>
          </cell>
          <cell r="C171" t="str">
            <v>Sepši</v>
          </cell>
          <cell r="D171" t="str">
            <v>Jakub</v>
          </cell>
          <cell r="E171">
            <v>2006</v>
          </cell>
          <cell r="G171" t="str">
            <v>Rocky Monkeys, Sokol Brno I</v>
          </cell>
          <cell r="H171" t="str">
            <v>CZ</v>
          </cell>
          <cell r="J171">
            <v>0</v>
          </cell>
          <cell r="L171">
            <v>0</v>
          </cell>
          <cell r="N171">
            <v>0</v>
          </cell>
          <cell r="O171">
            <v>90</v>
          </cell>
          <cell r="P171">
            <v>540</v>
          </cell>
          <cell r="Q171">
            <v>85</v>
          </cell>
          <cell r="R171">
            <v>544</v>
          </cell>
          <cell r="S171">
            <v>90</v>
          </cell>
          <cell r="T171">
            <v>603</v>
          </cell>
          <cell r="U171">
            <v>72</v>
          </cell>
          <cell r="V171">
            <v>532.8</v>
          </cell>
          <cell r="W171">
            <v>73</v>
          </cell>
          <cell r="X171">
            <v>569.4</v>
          </cell>
          <cell r="Z171">
            <v>0</v>
          </cell>
          <cell r="AB171">
            <v>0</v>
          </cell>
          <cell r="AD171">
            <v>0</v>
          </cell>
          <cell r="AE171">
            <v>2789.2000000000003</v>
          </cell>
          <cell r="AF171">
            <v>2789.2</v>
          </cell>
          <cell r="AG171">
            <v>5</v>
          </cell>
          <cell r="AH171">
            <v>0.6893173847347498</v>
          </cell>
          <cell r="AI171">
            <v>5</v>
          </cell>
          <cell r="AM171" t="str">
            <v>5</v>
          </cell>
        </row>
        <row r="172">
          <cell r="B172">
            <v>141</v>
          </cell>
          <cell r="C172" t="str">
            <v>Vychodil</v>
          </cell>
          <cell r="D172" t="str">
            <v>Adam</v>
          </cell>
          <cell r="E172">
            <v>2005</v>
          </cell>
          <cell r="G172" t="str">
            <v>Rocky Monkeys, Sokol Brno I</v>
          </cell>
          <cell r="H172" t="str">
            <v>CZ</v>
          </cell>
          <cell r="J172">
            <v>0</v>
          </cell>
          <cell r="L172">
            <v>0</v>
          </cell>
          <cell r="N172">
            <v>0</v>
          </cell>
          <cell r="O172">
            <v>96</v>
          </cell>
          <cell r="P172">
            <v>576</v>
          </cell>
          <cell r="Q172">
            <v>79</v>
          </cell>
          <cell r="R172">
            <v>505.6</v>
          </cell>
          <cell r="S172">
            <v>86</v>
          </cell>
          <cell r="T172">
            <v>576.2</v>
          </cell>
          <cell r="U172">
            <v>67</v>
          </cell>
          <cell r="V172">
            <v>495.8</v>
          </cell>
          <cell r="W172">
            <v>75</v>
          </cell>
          <cell r="X172">
            <v>585</v>
          </cell>
          <cell r="Z172">
            <v>0</v>
          </cell>
          <cell r="AB172">
            <v>0</v>
          </cell>
          <cell r="AD172">
            <v>0</v>
          </cell>
          <cell r="AE172">
            <v>2738.6</v>
          </cell>
          <cell r="AF172">
            <v>2738.6</v>
          </cell>
          <cell r="AG172">
            <v>6</v>
          </cell>
          <cell r="AH172">
            <v>0.883003146853298</v>
          </cell>
          <cell r="AI172">
            <v>6</v>
          </cell>
          <cell r="AM172" t="str">
            <v>6</v>
          </cell>
        </row>
        <row r="173">
          <cell r="B173">
            <v>137</v>
          </cell>
          <cell r="C173" t="str">
            <v>Vařecha</v>
          </cell>
          <cell r="D173" t="str">
            <v>Štěpán</v>
          </cell>
          <cell r="E173">
            <v>2006</v>
          </cell>
          <cell r="G173" t="str">
            <v>Kuřim</v>
          </cell>
          <cell r="H173" t="str">
            <v>CZ</v>
          </cell>
          <cell r="J173">
            <v>0</v>
          </cell>
          <cell r="L173">
            <v>0</v>
          </cell>
          <cell r="N173">
            <v>0</v>
          </cell>
          <cell r="O173">
            <v>90</v>
          </cell>
          <cell r="P173">
            <v>540</v>
          </cell>
          <cell r="Q173">
            <v>85</v>
          </cell>
          <cell r="R173">
            <v>544</v>
          </cell>
          <cell r="S173">
            <v>87</v>
          </cell>
          <cell r="T173">
            <v>582.9</v>
          </cell>
          <cell r="U173">
            <v>67</v>
          </cell>
          <cell r="V173">
            <v>495.8</v>
          </cell>
          <cell r="W173">
            <v>72</v>
          </cell>
          <cell r="X173">
            <v>561.6</v>
          </cell>
          <cell r="Z173">
            <v>0</v>
          </cell>
          <cell r="AB173">
            <v>0</v>
          </cell>
          <cell r="AD173">
            <v>0</v>
          </cell>
          <cell r="AE173">
            <v>2724.3</v>
          </cell>
          <cell r="AF173">
            <v>2724.3</v>
          </cell>
          <cell r="AG173">
            <v>7</v>
          </cell>
          <cell r="AH173">
            <v>0.739823185140267</v>
          </cell>
          <cell r="AI173">
            <v>7</v>
          </cell>
          <cell r="AM173" t="str">
            <v>7</v>
          </cell>
        </row>
        <row r="174">
          <cell r="B174">
            <v>142</v>
          </cell>
          <cell r="C174" t="str">
            <v>Košťál</v>
          </cell>
          <cell r="D174" t="str">
            <v>Jáchym</v>
          </cell>
          <cell r="E174">
            <v>2006</v>
          </cell>
          <cell r="G174" t="str">
            <v>Rocky Monkeys, Sokol Brno I</v>
          </cell>
          <cell r="H174" t="str">
            <v>CZ</v>
          </cell>
          <cell r="J174">
            <v>0</v>
          </cell>
          <cell r="L174">
            <v>0</v>
          </cell>
          <cell r="N174">
            <v>0</v>
          </cell>
          <cell r="O174">
            <v>84</v>
          </cell>
          <cell r="P174">
            <v>504</v>
          </cell>
          <cell r="Q174">
            <v>84</v>
          </cell>
          <cell r="R174">
            <v>537.6</v>
          </cell>
          <cell r="S174">
            <v>70</v>
          </cell>
          <cell r="T174">
            <v>469</v>
          </cell>
          <cell r="U174">
            <v>65</v>
          </cell>
          <cell r="V174">
            <v>481</v>
          </cell>
          <cell r="W174">
            <v>72</v>
          </cell>
          <cell r="X174">
            <v>561.6</v>
          </cell>
          <cell r="Z174">
            <v>0</v>
          </cell>
          <cell r="AB174">
            <v>0</v>
          </cell>
          <cell r="AD174">
            <v>0</v>
          </cell>
          <cell r="AE174">
            <v>2553.2</v>
          </cell>
          <cell r="AF174">
            <v>2553.2</v>
          </cell>
          <cell r="AG174">
            <v>8</v>
          </cell>
          <cell r="AH174">
            <v>0.7541704527102411</v>
          </cell>
          <cell r="AI174">
            <v>8</v>
          </cell>
          <cell r="AM174" t="str">
            <v>8</v>
          </cell>
        </row>
        <row r="175">
          <cell r="B175">
            <v>122</v>
          </cell>
          <cell r="C175" t="str">
            <v>Rumplík</v>
          </cell>
          <cell r="D175" t="str">
            <v>Jakub</v>
          </cell>
          <cell r="E175">
            <v>2006</v>
          </cell>
          <cell r="G175" t="str">
            <v>Rocky Monkeys, Sokol Brno I</v>
          </cell>
          <cell r="H175" t="str">
            <v>CZ</v>
          </cell>
          <cell r="J175">
            <v>0</v>
          </cell>
          <cell r="L175">
            <v>0</v>
          </cell>
          <cell r="N175">
            <v>0</v>
          </cell>
          <cell r="O175">
            <v>68</v>
          </cell>
          <cell r="P175">
            <v>408</v>
          </cell>
          <cell r="Q175">
            <v>81</v>
          </cell>
          <cell r="R175">
            <v>518.4</v>
          </cell>
          <cell r="S175">
            <v>78</v>
          </cell>
          <cell r="T175">
            <v>522.6</v>
          </cell>
          <cell r="U175">
            <v>66</v>
          </cell>
          <cell r="V175">
            <v>488.4</v>
          </cell>
          <cell r="W175">
            <v>72</v>
          </cell>
          <cell r="X175">
            <v>561.6</v>
          </cell>
          <cell r="Z175">
            <v>0</v>
          </cell>
          <cell r="AB175">
            <v>0</v>
          </cell>
          <cell r="AD175">
            <v>0</v>
          </cell>
          <cell r="AE175">
            <v>2499</v>
          </cell>
          <cell r="AF175">
            <v>2499</v>
          </cell>
          <cell r="AG175">
            <v>9</v>
          </cell>
          <cell r="AH175">
            <v>0.3322174202185124</v>
          </cell>
          <cell r="AI175">
            <v>9</v>
          </cell>
          <cell r="AM175" t="str">
            <v>9</v>
          </cell>
        </row>
        <row r="176">
          <cell r="B176" t="e">
            <v>#N/A</v>
          </cell>
          <cell r="AE176">
            <v>0</v>
          </cell>
        </row>
        <row r="177">
          <cell r="B177" t="e">
            <v>#N/A</v>
          </cell>
          <cell r="AE177">
            <v>0</v>
          </cell>
        </row>
        <row r="178">
          <cell r="B178" t="e">
            <v>#N/A</v>
          </cell>
          <cell r="AE178">
            <v>0</v>
          </cell>
        </row>
        <row r="179">
          <cell r="B179" t="e">
            <v>#N/A</v>
          </cell>
          <cell r="AE179">
            <v>0</v>
          </cell>
        </row>
        <row r="180">
          <cell r="B180" t="e">
            <v>#N/A</v>
          </cell>
          <cell r="AE180">
            <v>0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691</v>
          </cell>
          <cell r="C199" t="str">
            <v>Toužínová</v>
          </cell>
          <cell r="D199" t="str">
            <v>Lenka</v>
          </cell>
          <cell r="E199">
            <v>2004</v>
          </cell>
          <cell r="G199" t="str">
            <v>Rocky Monkeys, Sokol Brno I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100</v>
          </cell>
          <cell r="R199">
            <v>640</v>
          </cell>
          <cell r="S199">
            <v>89</v>
          </cell>
          <cell r="T199">
            <v>596.3</v>
          </cell>
          <cell r="U199">
            <v>100</v>
          </cell>
          <cell r="V199">
            <v>740</v>
          </cell>
          <cell r="W199">
            <v>100</v>
          </cell>
          <cell r="X199">
            <v>780</v>
          </cell>
          <cell r="Y199">
            <v>90</v>
          </cell>
          <cell r="Z199">
            <v>720</v>
          </cell>
          <cell r="AB199">
            <v>0</v>
          </cell>
          <cell r="AD199">
            <v>0</v>
          </cell>
          <cell r="AE199">
            <v>3476.3</v>
          </cell>
          <cell r="AF199">
            <v>3476.3</v>
          </cell>
          <cell r="AG199">
            <v>1</v>
          </cell>
          <cell r="AH199">
            <v>0.5313555791508406</v>
          </cell>
          <cell r="AI199">
            <v>1</v>
          </cell>
          <cell r="AM199" t="str">
            <v>1</v>
          </cell>
        </row>
        <row r="200">
          <cell r="B200">
            <v>662</v>
          </cell>
          <cell r="C200" t="str">
            <v>Hrbáčová</v>
          </cell>
          <cell r="D200" t="str">
            <v>A. Ludmila</v>
          </cell>
          <cell r="E200">
            <v>2004</v>
          </cell>
          <cell r="G200" t="str">
            <v>Rocky Monkeys, Sokol Brno I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91</v>
          </cell>
          <cell r="R200">
            <v>582.4</v>
          </cell>
          <cell r="S200">
            <v>100</v>
          </cell>
          <cell r="T200">
            <v>670</v>
          </cell>
          <cell r="U200">
            <v>91</v>
          </cell>
          <cell r="V200">
            <v>673.4</v>
          </cell>
          <cell r="W200">
            <v>98</v>
          </cell>
          <cell r="X200">
            <v>764.4</v>
          </cell>
          <cell r="Y200">
            <v>97</v>
          </cell>
          <cell r="Z200">
            <v>776</v>
          </cell>
          <cell r="AB200">
            <v>0</v>
          </cell>
          <cell r="AD200">
            <v>0</v>
          </cell>
          <cell r="AE200">
            <v>3466.2000000000003</v>
          </cell>
          <cell r="AF200">
            <v>3466.2</v>
          </cell>
          <cell r="AG200">
            <v>2</v>
          </cell>
          <cell r="AH200">
            <v>0.9946338648442179</v>
          </cell>
          <cell r="AI200">
            <v>2</v>
          </cell>
          <cell r="AM200" t="str">
            <v>2</v>
          </cell>
        </row>
        <row r="201">
          <cell r="B201">
            <v>680</v>
          </cell>
          <cell r="C201" t="str">
            <v>Plšková</v>
          </cell>
          <cell r="D201" t="str">
            <v>Adéla</v>
          </cell>
          <cell r="E201">
            <v>2003</v>
          </cell>
          <cell r="G201" t="str">
            <v>ZŠ Vsetín - Luh</v>
          </cell>
          <cell r="H201" t="str">
            <v>CZ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91</v>
          </cell>
          <cell r="R201">
            <v>582.4</v>
          </cell>
          <cell r="S201">
            <v>100</v>
          </cell>
          <cell r="T201">
            <v>670</v>
          </cell>
          <cell r="U201">
            <v>87</v>
          </cell>
          <cell r="V201">
            <v>643.8</v>
          </cell>
          <cell r="W201">
            <v>100</v>
          </cell>
          <cell r="X201">
            <v>780</v>
          </cell>
          <cell r="Y201">
            <v>91</v>
          </cell>
          <cell r="Z201">
            <v>728</v>
          </cell>
          <cell r="AB201">
            <v>0</v>
          </cell>
          <cell r="AD201">
            <v>0</v>
          </cell>
          <cell r="AE201">
            <v>3404.2</v>
          </cell>
          <cell r="AF201">
            <v>3404.2</v>
          </cell>
          <cell r="AG201">
            <v>3</v>
          </cell>
          <cell r="AH201">
            <v>0.32642801804468036</v>
          </cell>
          <cell r="AI201">
            <v>3</v>
          </cell>
          <cell r="AM201" t="str">
            <v>3</v>
          </cell>
        </row>
        <row r="202">
          <cell r="B202">
            <v>683</v>
          </cell>
          <cell r="C202" t="str">
            <v>Provazníková</v>
          </cell>
          <cell r="D202" t="str">
            <v>Marie</v>
          </cell>
          <cell r="E202">
            <v>2004</v>
          </cell>
          <cell r="G202" t="str">
            <v>Rocky Monkeys, Sokol Brno I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100</v>
          </cell>
          <cell r="R202">
            <v>640</v>
          </cell>
          <cell r="S202">
            <v>100</v>
          </cell>
          <cell r="T202">
            <v>670</v>
          </cell>
          <cell r="U202">
            <v>95</v>
          </cell>
          <cell r="V202">
            <v>703</v>
          </cell>
          <cell r="W202">
            <v>83</v>
          </cell>
          <cell r="X202">
            <v>647.4</v>
          </cell>
          <cell r="Y202">
            <v>91</v>
          </cell>
          <cell r="Z202">
            <v>728</v>
          </cell>
          <cell r="AB202">
            <v>0</v>
          </cell>
          <cell r="AD202">
            <v>0</v>
          </cell>
          <cell r="AE202">
            <v>3388.4</v>
          </cell>
          <cell r="AF202">
            <v>3388.4</v>
          </cell>
          <cell r="AG202">
            <v>4</v>
          </cell>
          <cell r="AH202">
            <v>0.3670454255770892</v>
          </cell>
          <cell r="AI202">
            <v>4</v>
          </cell>
          <cell r="AM202" t="str">
            <v>4</v>
          </cell>
        </row>
        <row r="203">
          <cell r="B203">
            <v>693</v>
          </cell>
          <cell r="C203" t="str">
            <v>Vaverková</v>
          </cell>
          <cell r="D203" t="str">
            <v>Adéla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91</v>
          </cell>
          <cell r="R203">
            <v>582.4</v>
          </cell>
          <cell r="S203">
            <v>100</v>
          </cell>
          <cell r="T203">
            <v>670</v>
          </cell>
          <cell r="U203">
            <v>92</v>
          </cell>
          <cell r="V203">
            <v>680.8</v>
          </cell>
          <cell r="W203">
            <v>76</v>
          </cell>
          <cell r="X203">
            <v>592.8</v>
          </cell>
          <cell r="Y203">
            <v>74</v>
          </cell>
          <cell r="Z203">
            <v>592</v>
          </cell>
          <cell r="AB203">
            <v>0</v>
          </cell>
          <cell r="AD203">
            <v>0</v>
          </cell>
          <cell r="AE203">
            <v>3118</v>
          </cell>
          <cell r="AF203">
            <v>3118</v>
          </cell>
          <cell r="AG203">
            <v>5</v>
          </cell>
          <cell r="AH203">
            <v>0.8529932813253254</v>
          </cell>
          <cell r="AI203">
            <v>5</v>
          </cell>
          <cell r="AM203" t="str">
            <v>5</v>
          </cell>
        </row>
        <row r="204">
          <cell r="B204">
            <v>699</v>
          </cell>
          <cell r="C204" t="str">
            <v>Králová</v>
          </cell>
          <cell r="D204" t="str">
            <v>Jochebed</v>
          </cell>
          <cell r="E204">
            <v>2004</v>
          </cell>
          <cell r="G204" t="str">
            <v>HO Adrenalin Prostějov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84</v>
          </cell>
          <cell r="R204">
            <v>537.6</v>
          </cell>
          <cell r="S204">
            <v>90</v>
          </cell>
          <cell r="T204">
            <v>603</v>
          </cell>
          <cell r="U204">
            <v>87</v>
          </cell>
          <cell r="V204">
            <v>643.8</v>
          </cell>
          <cell r="W204">
            <v>75</v>
          </cell>
          <cell r="X204">
            <v>585</v>
          </cell>
          <cell r="Y204">
            <v>80</v>
          </cell>
          <cell r="Z204">
            <v>640</v>
          </cell>
          <cell r="AB204">
            <v>0</v>
          </cell>
          <cell r="AD204">
            <v>0</v>
          </cell>
          <cell r="AE204">
            <v>3009.3999999999996</v>
          </cell>
          <cell r="AF204">
            <v>3009.4</v>
          </cell>
          <cell r="AG204">
            <v>6</v>
          </cell>
          <cell r="AH204">
            <v>0.6635668696835637</v>
          </cell>
          <cell r="AI204">
            <v>6</v>
          </cell>
          <cell r="AM204" t="str">
            <v>6</v>
          </cell>
        </row>
        <row r="205">
          <cell r="B205">
            <v>652</v>
          </cell>
          <cell r="C205" t="str">
            <v>Chvílová</v>
          </cell>
          <cell r="D205" t="str">
            <v>Tereza</v>
          </cell>
          <cell r="E205">
            <v>2003</v>
          </cell>
          <cell r="G205" t="str">
            <v>HO Příbor z.s.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90</v>
          </cell>
          <cell r="R205">
            <v>576</v>
          </cell>
          <cell r="S205">
            <v>91</v>
          </cell>
          <cell r="T205">
            <v>609.7</v>
          </cell>
          <cell r="U205">
            <v>78</v>
          </cell>
          <cell r="V205">
            <v>577.2</v>
          </cell>
          <cell r="W205">
            <v>82</v>
          </cell>
          <cell r="X205">
            <v>639.6</v>
          </cell>
          <cell r="Y205">
            <v>74</v>
          </cell>
          <cell r="Z205">
            <v>592</v>
          </cell>
          <cell r="AB205">
            <v>0</v>
          </cell>
          <cell r="AD205">
            <v>0</v>
          </cell>
          <cell r="AE205">
            <v>2994.5</v>
          </cell>
          <cell r="AF205">
            <v>2994.5</v>
          </cell>
          <cell r="AG205">
            <v>7</v>
          </cell>
          <cell r="AH205">
            <v>0.3534410858992487</v>
          </cell>
          <cell r="AI205">
            <v>7</v>
          </cell>
          <cell r="AM205" t="str">
            <v>7</v>
          </cell>
        </row>
        <row r="206">
          <cell r="B206">
            <v>696</v>
          </cell>
          <cell r="C206" t="str">
            <v>Jankůj</v>
          </cell>
          <cell r="D206" t="str">
            <v>Julie</v>
          </cell>
          <cell r="E206">
            <v>2004</v>
          </cell>
          <cell r="G206" t="str">
            <v>Lezčata Kuřim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76</v>
          </cell>
          <cell r="R206">
            <v>486.4</v>
          </cell>
          <cell r="S206">
            <v>88</v>
          </cell>
          <cell r="T206">
            <v>589.6</v>
          </cell>
          <cell r="U206">
            <v>87</v>
          </cell>
          <cell r="V206">
            <v>643.8</v>
          </cell>
          <cell r="W206">
            <v>82</v>
          </cell>
          <cell r="X206">
            <v>639.6</v>
          </cell>
          <cell r="Y206">
            <v>73</v>
          </cell>
          <cell r="Z206">
            <v>584</v>
          </cell>
          <cell r="AB206">
            <v>0</v>
          </cell>
          <cell r="AD206">
            <v>0</v>
          </cell>
          <cell r="AE206">
            <v>2943.4</v>
          </cell>
          <cell r="AF206">
            <v>2943.4</v>
          </cell>
          <cell r="AG206">
            <v>8</v>
          </cell>
          <cell r="AH206">
            <v>0.6477654550690204</v>
          </cell>
          <cell r="AI206">
            <v>8</v>
          </cell>
          <cell r="AM206" t="str">
            <v>8</v>
          </cell>
        </row>
        <row r="207">
          <cell r="B207">
            <v>659</v>
          </cell>
          <cell r="C207" t="str">
            <v>Hejtmánková</v>
          </cell>
          <cell r="D207" t="str">
            <v>Eliška</v>
          </cell>
          <cell r="E207">
            <v>2004</v>
          </cell>
          <cell r="G207" t="str">
            <v>Rocky Monkeys, Sokol Brno I</v>
          </cell>
          <cell r="H207" t="str">
            <v>CZ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91</v>
          </cell>
          <cell r="R207">
            <v>582.4</v>
          </cell>
          <cell r="S207">
            <v>89</v>
          </cell>
          <cell r="T207">
            <v>596.3</v>
          </cell>
          <cell r="U207">
            <v>75</v>
          </cell>
          <cell r="V207">
            <v>555</v>
          </cell>
          <cell r="W207">
            <v>76</v>
          </cell>
          <cell r="X207">
            <v>592.8</v>
          </cell>
          <cell r="Y207">
            <v>75</v>
          </cell>
          <cell r="Z207">
            <v>600</v>
          </cell>
          <cell r="AB207">
            <v>0</v>
          </cell>
          <cell r="AD207">
            <v>0</v>
          </cell>
          <cell r="AE207">
            <v>2926.5</v>
          </cell>
          <cell r="AF207">
            <v>2926.5</v>
          </cell>
          <cell r="AG207">
            <v>9</v>
          </cell>
          <cell r="AH207">
            <v>0.674054506001994</v>
          </cell>
          <cell r="AI207">
            <v>9</v>
          </cell>
          <cell r="AM207" t="str">
            <v>9</v>
          </cell>
        </row>
        <row r="208">
          <cell r="B208">
            <v>665</v>
          </cell>
          <cell r="C208" t="str">
            <v>Chmelíčková</v>
          </cell>
          <cell r="D208" t="str">
            <v>Aneli</v>
          </cell>
          <cell r="E208">
            <v>2003</v>
          </cell>
          <cell r="G208" t="str">
            <v>Rocky Monkeys, Sokol Brno I</v>
          </cell>
          <cell r="H208" t="str">
            <v>CZ</v>
          </cell>
          <cell r="J208">
            <v>0</v>
          </cell>
          <cell r="L208">
            <v>0</v>
          </cell>
          <cell r="N208">
            <v>0</v>
          </cell>
          <cell r="P208">
            <v>0</v>
          </cell>
          <cell r="Q208">
            <v>90</v>
          </cell>
          <cell r="R208">
            <v>576</v>
          </cell>
          <cell r="S208">
            <v>86</v>
          </cell>
          <cell r="T208">
            <v>576.2</v>
          </cell>
          <cell r="U208">
            <v>74</v>
          </cell>
          <cell r="V208">
            <v>547.6</v>
          </cell>
          <cell r="W208">
            <v>76</v>
          </cell>
          <cell r="X208">
            <v>592.8</v>
          </cell>
          <cell r="Y208">
            <v>74</v>
          </cell>
          <cell r="Z208">
            <v>592</v>
          </cell>
          <cell r="AB208">
            <v>0</v>
          </cell>
          <cell r="AD208">
            <v>0</v>
          </cell>
          <cell r="AE208">
            <v>2884.6000000000004</v>
          </cell>
          <cell r="AF208">
            <v>2884.6</v>
          </cell>
          <cell r="AG208">
            <v>10</v>
          </cell>
          <cell r="AH208">
            <v>0.9366891540121287</v>
          </cell>
          <cell r="AI208">
            <v>10</v>
          </cell>
          <cell r="AM208" t="str">
            <v>10</v>
          </cell>
        </row>
        <row r="209">
          <cell r="B209">
            <v>669</v>
          </cell>
          <cell r="C209" t="str">
            <v>Kubáčková</v>
          </cell>
          <cell r="D209" t="str">
            <v>Anna</v>
          </cell>
          <cell r="E209">
            <v>2004</v>
          </cell>
          <cell r="G209" t="str">
            <v>Rocky Monkeys, Sokol Brno I</v>
          </cell>
          <cell r="H209" t="str">
            <v>CZ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89</v>
          </cell>
          <cell r="R209">
            <v>569.6</v>
          </cell>
          <cell r="S209">
            <v>84</v>
          </cell>
          <cell r="T209">
            <v>562.8</v>
          </cell>
          <cell r="U209">
            <v>72</v>
          </cell>
          <cell r="V209">
            <v>532.8</v>
          </cell>
          <cell r="W209">
            <v>73</v>
          </cell>
          <cell r="X209">
            <v>569.4</v>
          </cell>
          <cell r="Y209">
            <v>65</v>
          </cell>
          <cell r="Z209">
            <v>520</v>
          </cell>
          <cell r="AB209">
            <v>0</v>
          </cell>
          <cell r="AD209">
            <v>0</v>
          </cell>
          <cell r="AE209">
            <v>2754.6</v>
          </cell>
          <cell r="AF209">
            <v>2754.6</v>
          </cell>
          <cell r="AG209">
            <v>11</v>
          </cell>
          <cell r="AH209">
            <v>0.4069040908943862</v>
          </cell>
          <cell r="AI209">
            <v>11</v>
          </cell>
          <cell r="AM209" t="str">
            <v>11</v>
          </cell>
        </row>
        <row r="210">
          <cell r="B210">
            <v>670</v>
          </cell>
          <cell r="C210" t="str">
            <v>Vokalová</v>
          </cell>
          <cell r="D210" t="str">
            <v>Johanka</v>
          </cell>
          <cell r="E210">
            <v>2003</v>
          </cell>
          <cell r="G210" t="str">
            <v>Horolezci Jeseník</v>
          </cell>
          <cell r="H210" t="str">
            <v>CZ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Q210">
            <v>85</v>
          </cell>
          <cell r="R210">
            <v>544</v>
          </cell>
          <cell r="S210">
            <v>90</v>
          </cell>
          <cell r="T210">
            <v>603</v>
          </cell>
          <cell r="U210">
            <v>72</v>
          </cell>
          <cell r="V210">
            <v>532.8</v>
          </cell>
          <cell r="W210">
            <v>76</v>
          </cell>
          <cell r="X210">
            <v>592.8</v>
          </cell>
          <cell r="Y210">
            <v>60</v>
          </cell>
          <cell r="Z210">
            <v>480</v>
          </cell>
          <cell r="AB210">
            <v>0</v>
          </cell>
          <cell r="AD210">
            <v>0</v>
          </cell>
          <cell r="AE210">
            <v>2752.6</v>
          </cell>
          <cell r="AF210">
            <v>2752.6</v>
          </cell>
          <cell r="AG210">
            <v>12</v>
          </cell>
          <cell r="AH210">
            <v>0.2535204105079174</v>
          </cell>
          <cell r="AI210">
            <v>12</v>
          </cell>
          <cell r="AM210" t="str">
            <v>12</v>
          </cell>
        </row>
        <row r="211">
          <cell r="B211">
            <v>694</v>
          </cell>
          <cell r="C211" t="str">
            <v>Vedrová</v>
          </cell>
          <cell r="D211" t="str">
            <v>Ela</v>
          </cell>
          <cell r="E211">
            <v>2003</v>
          </cell>
          <cell r="G211" t="str">
            <v>Rocky Monkeys, Sokol Brno I</v>
          </cell>
          <cell r="H211" t="str">
            <v>CZ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84</v>
          </cell>
          <cell r="R211">
            <v>537.6</v>
          </cell>
          <cell r="S211">
            <v>90</v>
          </cell>
          <cell r="T211">
            <v>603</v>
          </cell>
          <cell r="U211">
            <v>71</v>
          </cell>
          <cell r="V211">
            <v>525.4</v>
          </cell>
          <cell r="W211">
            <v>74</v>
          </cell>
          <cell r="X211">
            <v>577.2</v>
          </cell>
          <cell r="Y211">
            <v>60</v>
          </cell>
          <cell r="Z211">
            <v>480</v>
          </cell>
          <cell r="AB211">
            <v>0</v>
          </cell>
          <cell r="AD211">
            <v>0</v>
          </cell>
          <cell r="AE211">
            <v>2723.2</v>
          </cell>
          <cell r="AF211">
            <v>2723.2</v>
          </cell>
          <cell r="AG211">
            <v>13</v>
          </cell>
          <cell r="AH211">
            <v>0.15856188256293535</v>
          </cell>
          <cell r="AI211">
            <v>13</v>
          </cell>
          <cell r="AM211" t="str">
            <v>13</v>
          </cell>
        </row>
        <row r="212">
          <cell r="B212">
            <v>698</v>
          </cell>
          <cell r="C212" t="str">
            <v>Ševčíková</v>
          </cell>
          <cell r="D212" t="str">
            <v>Kateřina</v>
          </cell>
          <cell r="E212">
            <v>2004</v>
          </cell>
          <cell r="G212" t="str">
            <v>Rocky Monkeys, Sokol Brno I</v>
          </cell>
          <cell r="H212" t="str">
            <v>CZ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84</v>
          </cell>
          <cell r="R212">
            <v>537.6</v>
          </cell>
          <cell r="S212">
            <v>84</v>
          </cell>
          <cell r="T212">
            <v>562.8</v>
          </cell>
          <cell r="U212">
            <v>71</v>
          </cell>
          <cell r="V212">
            <v>525.4</v>
          </cell>
          <cell r="W212">
            <v>72</v>
          </cell>
          <cell r="X212">
            <v>561.6</v>
          </cell>
          <cell r="Y212">
            <v>54</v>
          </cell>
          <cell r="Z212">
            <v>432</v>
          </cell>
          <cell r="AB212">
            <v>0</v>
          </cell>
          <cell r="AD212">
            <v>0</v>
          </cell>
          <cell r="AE212">
            <v>2619.4</v>
          </cell>
          <cell r="AF212">
            <v>2619.4</v>
          </cell>
          <cell r="AG212">
            <v>14</v>
          </cell>
          <cell r="AH212">
            <v>0.6018222789280117</v>
          </cell>
          <cell r="AI212">
            <v>14</v>
          </cell>
          <cell r="AM212" t="str">
            <v>14</v>
          </cell>
        </row>
        <row r="213">
          <cell r="B213">
            <v>695</v>
          </cell>
          <cell r="C213" t="str">
            <v>Vidrmanová</v>
          </cell>
          <cell r="D213" t="str">
            <v>Hana</v>
          </cell>
          <cell r="E213">
            <v>2004</v>
          </cell>
          <cell r="G213" t="str">
            <v>Stěna Šumperk</v>
          </cell>
          <cell r="H213" t="str">
            <v>CZ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85</v>
          </cell>
          <cell r="R213">
            <v>544</v>
          </cell>
          <cell r="S213">
            <v>73</v>
          </cell>
          <cell r="T213">
            <v>489.1</v>
          </cell>
          <cell r="U213">
            <v>73</v>
          </cell>
          <cell r="V213">
            <v>540.2</v>
          </cell>
          <cell r="W213">
            <v>74</v>
          </cell>
          <cell r="X213">
            <v>577.2</v>
          </cell>
          <cell r="Y213">
            <v>58</v>
          </cell>
          <cell r="Z213">
            <v>464</v>
          </cell>
          <cell r="AB213">
            <v>0</v>
          </cell>
          <cell r="AD213">
            <v>0</v>
          </cell>
          <cell r="AE213">
            <v>2614.5</v>
          </cell>
          <cell r="AF213">
            <v>2614.5</v>
          </cell>
          <cell r="AG213">
            <v>15</v>
          </cell>
          <cell r="AH213">
            <v>0.5510405630338937</v>
          </cell>
          <cell r="AI213">
            <v>15</v>
          </cell>
          <cell r="AM213" t="str">
            <v>15</v>
          </cell>
        </row>
        <row r="214">
          <cell r="B214" t="e">
            <v>#N/A</v>
          </cell>
          <cell r="AE214">
            <v>0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>
            <v>178</v>
          </cell>
          <cell r="C231" t="str">
            <v>Doleček</v>
          </cell>
          <cell r="D231" t="str">
            <v>Lukáš</v>
          </cell>
          <cell r="E231">
            <v>2003</v>
          </cell>
          <cell r="G231" t="str">
            <v>HK Lanškroun</v>
          </cell>
          <cell r="H231" t="str">
            <v>CZ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100</v>
          </cell>
          <cell r="R231">
            <v>640</v>
          </cell>
          <cell r="S231">
            <v>100</v>
          </cell>
          <cell r="T231">
            <v>670</v>
          </cell>
          <cell r="U231">
            <v>100</v>
          </cell>
          <cell r="V231">
            <v>740</v>
          </cell>
          <cell r="W231">
            <v>100</v>
          </cell>
          <cell r="X231">
            <v>780</v>
          </cell>
          <cell r="Y231">
            <v>100</v>
          </cell>
          <cell r="Z231">
            <v>800</v>
          </cell>
          <cell r="AA231">
            <v>100</v>
          </cell>
          <cell r="AB231">
            <v>870</v>
          </cell>
          <cell r="AD231">
            <v>0</v>
          </cell>
          <cell r="AE231">
            <v>3630</v>
          </cell>
          <cell r="AF231">
            <v>4500</v>
          </cell>
          <cell r="AG231">
            <v>1</v>
          </cell>
          <cell r="AH231">
            <v>0.045089976163581014</v>
          </cell>
          <cell r="AI231">
            <v>1</v>
          </cell>
          <cell r="AM231" t="str">
            <v>1</v>
          </cell>
        </row>
        <row r="232">
          <cell r="B232">
            <v>161</v>
          </cell>
          <cell r="C232" t="str">
            <v>Mikulec</v>
          </cell>
          <cell r="D232" t="str">
            <v>Martin</v>
          </cell>
          <cell r="E232">
            <v>2003</v>
          </cell>
          <cell r="G232" t="str">
            <v>Vertikon Zlín</v>
          </cell>
          <cell r="H232" t="str">
            <v>CZ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100</v>
          </cell>
          <cell r="R232">
            <v>640</v>
          </cell>
          <cell r="S232">
            <v>100</v>
          </cell>
          <cell r="T232">
            <v>670</v>
          </cell>
          <cell r="U232">
            <v>100</v>
          </cell>
          <cell r="V232">
            <v>740</v>
          </cell>
          <cell r="W232">
            <v>100</v>
          </cell>
          <cell r="X232">
            <v>780</v>
          </cell>
          <cell r="Y232">
            <v>100</v>
          </cell>
          <cell r="Z232">
            <v>800</v>
          </cell>
          <cell r="AA232">
            <v>93</v>
          </cell>
          <cell r="AB232">
            <v>809.1</v>
          </cell>
          <cell r="AD232">
            <v>0</v>
          </cell>
          <cell r="AE232">
            <v>3630</v>
          </cell>
          <cell r="AF232">
            <v>4439.1</v>
          </cell>
          <cell r="AG232">
            <v>2</v>
          </cell>
          <cell r="AH232">
            <v>0.44050026312470436</v>
          </cell>
          <cell r="AI232">
            <v>2</v>
          </cell>
          <cell r="AM232" t="str">
            <v>2</v>
          </cell>
        </row>
        <row r="233">
          <cell r="B233">
            <v>157</v>
          </cell>
          <cell r="C233" t="str">
            <v>Kocián</v>
          </cell>
          <cell r="D233" t="str">
            <v>Tomáš</v>
          </cell>
          <cell r="E233">
            <v>2003</v>
          </cell>
          <cell r="G233" t="str">
            <v>Vertikon Zlín</v>
          </cell>
          <cell r="H233" t="str">
            <v>CZ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100</v>
          </cell>
          <cell r="R233">
            <v>640</v>
          </cell>
          <cell r="S233">
            <v>100</v>
          </cell>
          <cell r="T233">
            <v>670</v>
          </cell>
          <cell r="U233">
            <v>100</v>
          </cell>
          <cell r="V233">
            <v>740</v>
          </cell>
          <cell r="W233">
            <v>100</v>
          </cell>
          <cell r="X233">
            <v>780</v>
          </cell>
          <cell r="Y233">
            <v>96</v>
          </cell>
          <cell r="Z233">
            <v>768</v>
          </cell>
          <cell r="AB233">
            <v>0</v>
          </cell>
          <cell r="AD233">
            <v>0</v>
          </cell>
          <cell r="AE233">
            <v>3598</v>
          </cell>
          <cell r="AF233">
            <v>3598</v>
          </cell>
          <cell r="AG233">
            <v>3</v>
          </cell>
          <cell r="AH233">
            <v>0.6400420274585485</v>
          </cell>
          <cell r="AI233">
            <v>3</v>
          </cell>
          <cell r="AM233" t="str">
            <v>3</v>
          </cell>
        </row>
        <row r="234">
          <cell r="B234">
            <v>156</v>
          </cell>
          <cell r="C234" t="str">
            <v>Hromada</v>
          </cell>
          <cell r="D234" t="str">
            <v>Filip</v>
          </cell>
          <cell r="E234">
            <v>2004</v>
          </cell>
          <cell r="G234" t="str">
            <v>Lezecká akadémia, Vyškov</v>
          </cell>
          <cell r="H234" t="str">
            <v>CZ</v>
          </cell>
          <cell r="J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100</v>
          </cell>
          <cell r="R234">
            <v>640</v>
          </cell>
          <cell r="S234">
            <v>100</v>
          </cell>
          <cell r="T234">
            <v>670</v>
          </cell>
          <cell r="U234">
            <v>97</v>
          </cell>
          <cell r="V234">
            <v>717.8</v>
          </cell>
          <cell r="W234">
            <v>100</v>
          </cell>
          <cell r="X234">
            <v>780</v>
          </cell>
          <cell r="Y234">
            <v>92</v>
          </cell>
          <cell r="Z234">
            <v>736</v>
          </cell>
          <cell r="AB234">
            <v>0</v>
          </cell>
          <cell r="AD234">
            <v>0</v>
          </cell>
          <cell r="AE234">
            <v>3543.8</v>
          </cell>
          <cell r="AF234">
            <v>3543.8</v>
          </cell>
          <cell r="AG234">
            <v>4</v>
          </cell>
          <cell r="AH234">
            <v>0.41628392576240003</v>
          </cell>
          <cell r="AI234">
            <v>4</v>
          </cell>
          <cell r="AM234" t="str">
            <v>4</v>
          </cell>
        </row>
        <row r="235">
          <cell r="B235">
            <v>154</v>
          </cell>
          <cell r="C235" t="str">
            <v>Gruber</v>
          </cell>
          <cell r="D235" t="str">
            <v>Lukáš</v>
          </cell>
          <cell r="E235">
            <v>2004</v>
          </cell>
          <cell r="G235" t="str">
            <v>Rocky Monkeys, Sokol Brno I</v>
          </cell>
          <cell r="H235" t="str">
            <v>CZ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91</v>
          </cell>
          <cell r="R235">
            <v>582.4</v>
          </cell>
          <cell r="S235">
            <v>100</v>
          </cell>
          <cell r="T235">
            <v>670</v>
          </cell>
          <cell r="U235">
            <v>87</v>
          </cell>
          <cell r="V235">
            <v>643.8</v>
          </cell>
          <cell r="W235">
            <v>100</v>
          </cell>
          <cell r="X235">
            <v>780</v>
          </cell>
          <cell r="Y235">
            <v>79</v>
          </cell>
          <cell r="Z235">
            <v>632</v>
          </cell>
          <cell r="AB235">
            <v>0</v>
          </cell>
          <cell r="AD235">
            <v>0</v>
          </cell>
          <cell r="AE235">
            <v>3308.2</v>
          </cell>
          <cell r="AF235">
            <v>3308.2</v>
          </cell>
          <cell r="AG235">
            <v>5</v>
          </cell>
          <cell r="AH235">
            <v>0.12521695694886148</v>
          </cell>
          <cell r="AI235">
            <v>5</v>
          </cell>
          <cell r="AM235" t="str">
            <v>5</v>
          </cell>
        </row>
        <row r="236">
          <cell r="B236">
            <v>151</v>
          </cell>
          <cell r="C236" t="str">
            <v>Babača</v>
          </cell>
          <cell r="D236" t="str">
            <v>Čeněk</v>
          </cell>
          <cell r="E236">
            <v>2003</v>
          </cell>
          <cell r="G236" t="str">
            <v>HO Příbor z.s.</v>
          </cell>
          <cell r="H236" t="str">
            <v>CZ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86</v>
          </cell>
          <cell r="R236">
            <v>550.4</v>
          </cell>
          <cell r="S236">
            <v>100</v>
          </cell>
          <cell r="T236">
            <v>670</v>
          </cell>
          <cell r="U236">
            <v>98</v>
          </cell>
          <cell r="V236">
            <v>725.2</v>
          </cell>
          <cell r="W236">
            <v>82</v>
          </cell>
          <cell r="X236">
            <v>639.6</v>
          </cell>
          <cell r="Y236">
            <v>81</v>
          </cell>
          <cell r="Z236">
            <v>648</v>
          </cell>
          <cell r="AB236">
            <v>0</v>
          </cell>
          <cell r="AD236">
            <v>0</v>
          </cell>
          <cell r="AE236">
            <v>3233.2000000000003</v>
          </cell>
          <cell r="AF236">
            <v>3233.2</v>
          </cell>
          <cell r="AG236">
            <v>6</v>
          </cell>
          <cell r="AH236">
            <v>0.9108969892840832</v>
          </cell>
          <cell r="AI236">
            <v>6</v>
          </cell>
          <cell r="AM236" t="str">
            <v>6</v>
          </cell>
        </row>
        <row r="237">
          <cell r="B237">
            <v>155</v>
          </cell>
          <cell r="C237" t="str">
            <v>Houštěk</v>
          </cell>
          <cell r="D237" t="str">
            <v>Jindřich</v>
          </cell>
          <cell r="E237">
            <v>2004</v>
          </cell>
          <cell r="G237" t="str">
            <v>HOVRCH Nové město nad Metují</v>
          </cell>
          <cell r="H237" t="str">
            <v>CZ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91</v>
          </cell>
          <cell r="R237">
            <v>582.4</v>
          </cell>
          <cell r="S237">
            <v>100</v>
          </cell>
          <cell r="T237">
            <v>670</v>
          </cell>
          <cell r="U237">
            <v>75</v>
          </cell>
          <cell r="V237">
            <v>555</v>
          </cell>
          <cell r="W237">
            <v>82</v>
          </cell>
          <cell r="X237">
            <v>639.6</v>
          </cell>
          <cell r="Y237">
            <v>81</v>
          </cell>
          <cell r="Z237">
            <v>648</v>
          </cell>
          <cell r="AB237">
            <v>0</v>
          </cell>
          <cell r="AD237">
            <v>0</v>
          </cell>
          <cell r="AE237">
            <v>3095</v>
          </cell>
          <cell r="AF237">
            <v>3095</v>
          </cell>
          <cell r="AG237">
            <v>7</v>
          </cell>
          <cell r="AH237">
            <v>0.6086058460641652</v>
          </cell>
          <cell r="AI237">
            <v>7</v>
          </cell>
          <cell r="AM237" t="str">
            <v>7</v>
          </cell>
        </row>
        <row r="238">
          <cell r="B238">
            <v>158</v>
          </cell>
          <cell r="C238" t="str">
            <v>Kocián</v>
          </cell>
          <cell r="D238" t="str">
            <v>Filip</v>
          </cell>
          <cell r="E238">
            <v>2003</v>
          </cell>
          <cell r="G238" t="str">
            <v>Vertikon Zlín</v>
          </cell>
          <cell r="H238" t="str">
            <v>CZ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90</v>
          </cell>
          <cell r="R238">
            <v>576</v>
          </cell>
          <cell r="S238">
            <v>89</v>
          </cell>
          <cell r="T238">
            <v>596.3</v>
          </cell>
          <cell r="U238">
            <v>86</v>
          </cell>
          <cell r="V238">
            <v>636.4</v>
          </cell>
          <cell r="W238">
            <v>74</v>
          </cell>
          <cell r="X238">
            <v>577.2</v>
          </cell>
          <cell r="Y238">
            <v>74</v>
          </cell>
          <cell r="Z238">
            <v>592</v>
          </cell>
          <cell r="AB238">
            <v>0</v>
          </cell>
          <cell r="AD238">
            <v>0</v>
          </cell>
          <cell r="AE238">
            <v>2977.8999999999996</v>
          </cell>
          <cell r="AF238">
            <v>2977.9</v>
          </cell>
          <cell r="AG238">
            <v>8</v>
          </cell>
          <cell r="AH238">
            <v>0.9841710876207799</v>
          </cell>
          <cell r="AI238">
            <v>8</v>
          </cell>
          <cell r="AM238" t="str">
            <v>8</v>
          </cell>
        </row>
        <row r="239">
          <cell r="B239">
            <v>163</v>
          </cell>
          <cell r="C239" t="str">
            <v>Osoba</v>
          </cell>
          <cell r="D239" t="str">
            <v>Filip</v>
          </cell>
          <cell r="E239">
            <v>2004</v>
          </cell>
          <cell r="G239" t="str">
            <v>Rocky Monkeys, Sokol Brno I</v>
          </cell>
          <cell r="H239" t="str">
            <v>CZ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85</v>
          </cell>
          <cell r="R239">
            <v>544</v>
          </cell>
          <cell r="S239">
            <v>70</v>
          </cell>
          <cell r="T239">
            <v>469</v>
          </cell>
          <cell r="U239">
            <v>73</v>
          </cell>
          <cell r="V239">
            <v>540.2</v>
          </cell>
          <cell r="W239">
            <v>74</v>
          </cell>
          <cell r="X239">
            <v>577.2</v>
          </cell>
          <cell r="Y239">
            <v>66</v>
          </cell>
          <cell r="Z239">
            <v>528</v>
          </cell>
          <cell r="AB239">
            <v>0</v>
          </cell>
          <cell r="AD239">
            <v>0</v>
          </cell>
          <cell r="AE239">
            <v>2658.4</v>
          </cell>
          <cell r="AF239">
            <v>2658.4</v>
          </cell>
          <cell r="AG239">
            <v>9</v>
          </cell>
          <cell r="AH239">
            <v>0.4675323972478509</v>
          </cell>
          <cell r="AI239">
            <v>9</v>
          </cell>
          <cell r="AM239" t="str">
            <v>9</v>
          </cell>
        </row>
        <row r="240">
          <cell r="B240">
            <v>177</v>
          </cell>
          <cell r="C240" t="str">
            <v>Stránský</v>
          </cell>
          <cell r="D240" t="str">
            <v>Ondřej</v>
          </cell>
          <cell r="E240">
            <v>2004</v>
          </cell>
          <cell r="G240" t="str">
            <v>Horolezci Jeseník</v>
          </cell>
          <cell r="H240" t="str">
            <v>CZ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74</v>
          </cell>
          <cell r="R240">
            <v>473.6</v>
          </cell>
          <cell r="S240">
            <v>88</v>
          </cell>
          <cell r="T240">
            <v>589.6</v>
          </cell>
          <cell r="U240">
            <v>71</v>
          </cell>
          <cell r="V240">
            <v>525.4</v>
          </cell>
          <cell r="W240">
            <v>75</v>
          </cell>
          <cell r="X240">
            <v>585</v>
          </cell>
          <cell r="Y240">
            <v>58</v>
          </cell>
          <cell r="Z240">
            <v>464</v>
          </cell>
          <cell r="AB240">
            <v>0</v>
          </cell>
          <cell r="AD240">
            <v>0</v>
          </cell>
          <cell r="AE240">
            <v>2637.6</v>
          </cell>
          <cell r="AF240">
            <v>2637.6</v>
          </cell>
          <cell r="AG240">
            <v>10</v>
          </cell>
          <cell r="AH240">
            <v>0.3106943438760936</v>
          </cell>
          <cell r="AI240">
            <v>10</v>
          </cell>
          <cell r="AM240" t="str">
            <v>10</v>
          </cell>
        </row>
        <row r="241">
          <cell r="B241">
            <v>176</v>
          </cell>
          <cell r="C241" t="str">
            <v>Kalášek</v>
          </cell>
          <cell r="D241" t="str">
            <v>Vojtěch</v>
          </cell>
          <cell r="E241">
            <v>2004</v>
          </cell>
          <cell r="G241" t="str">
            <v>Rocky Monkeys, Sokol Brno I</v>
          </cell>
          <cell r="H241" t="str">
            <v>CZ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72</v>
          </cell>
          <cell r="R241">
            <v>460.8</v>
          </cell>
          <cell r="S241">
            <v>86</v>
          </cell>
          <cell r="T241">
            <v>576.2</v>
          </cell>
          <cell r="U241">
            <v>71</v>
          </cell>
          <cell r="V241">
            <v>525.4</v>
          </cell>
          <cell r="W241">
            <v>74</v>
          </cell>
          <cell r="X241">
            <v>577.2</v>
          </cell>
          <cell r="Y241">
            <v>54</v>
          </cell>
          <cell r="Z241">
            <v>432</v>
          </cell>
          <cell r="AB241">
            <v>0</v>
          </cell>
          <cell r="AD241">
            <v>0</v>
          </cell>
          <cell r="AE241">
            <v>2571.6000000000004</v>
          </cell>
          <cell r="AF241">
            <v>2571.6</v>
          </cell>
          <cell r="AG241">
            <v>11</v>
          </cell>
          <cell r="AH241">
            <v>0.43452711566351354</v>
          </cell>
          <cell r="AI241">
            <v>11</v>
          </cell>
          <cell r="AM241" t="str">
            <v>11</v>
          </cell>
        </row>
        <row r="242">
          <cell r="B242" t="e">
            <v>#N/A</v>
          </cell>
          <cell r="AE242">
            <v>0</v>
          </cell>
        </row>
        <row r="243">
          <cell r="B243" t="e">
            <v>#N/A</v>
          </cell>
          <cell r="AE243">
            <v>0</v>
          </cell>
        </row>
        <row r="244">
          <cell r="B244" t="e">
            <v>#N/A</v>
          </cell>
          <cell r="AE244">
            <v>0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>
            <v>719</v>
          </cell>
          <cell r="C263" t="str">
            <v>Simeonová</v>
          </cell>
          <cell r="D263" t="str">
            <v>Marie</v>
          </cell>
          <cell r="E263">
            <v>2001</v>
          </cell>
          <cell r="G263" t="str">
            <v>Hudy stěna</v>
          </cell>
          <cell r="H263" t="str">
            <v>CZ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S263">
            <v>100</v>
          </cell>
          <cell r="T263">
            <v>670</v>
          </cell>
          <cell r="U263">
            <v>96</v>
          </cell>
          <cell r="V263">
            <v>710.4</v>
          </cell>
          <cell r="W263">
            <v>98</v>
          </cell>
          <cell r="X263">
            <v>764.4</v>
          </cell>
          <cell r="Y263">
            <v>97</v>
          </cell>
          <cell r="Z263">
            <v>776</v>
          </cell>
          <cell r="AA263">
            <v>83</v>
          </cell>
          <cell r="AB263">
            <v>722.1</v>
          </cell>
          <cell r="AD263">
            <v>0</v>
          </cell>
          <cell r="AE263">
            <v>3642.9</v>
          </cell>
          <cell r="AF263">
            <v>3642.9</v>
          </cell>
          <cell r="AG263">
            <v>1</v>
          </cell>
          <cell r="AH263">
            <v>0.7204831070266664</v>
          </cell>
          <cell r="AI263">
            <v>1</v>
          </cell>
          <cell r="AM263" t="str">
            <v>1</v>
          </cell>
        </row>
        <row r="264">
          <cell r="B264">
            <v>725</v>
          </cell>
          <cell r="C264" t="str">
            <v>Deuserová</v>
          </cell>
          <cell r="D264" t="str">
            <v>Anna</v>
          </cell>
          <cell r="E264">
            <v>2001</v>
          </cell>
          <cell r="G264" t="str">
            <v>Lezeckytrenink.cz</v>
          </cell>
          <cell r="H264" t="str">
            <v>CZ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R264">
            <v>0</v>
          </cell>
          <cell r="S264">
            <v>100</v>
          </cell>
          <cell r="T264">
            <v>670</v>
          </cell>
          <cell r="U264">
            <v>99</v>
          </cell>
          <cell r="V264">
            <v>732.6</v>
          </cell>
          <cell r="W264">
            <v>100</v>
          </cell>
          <cell r="X264">
            <v>780</v>
          </cell>
          <cell r="Y264">
            <v>97</v>
          </cell>
          <cell r="Z264">
            <v>776</v>
          </cell>
          <cell r="AA264">
            <v>75</v>
          </cell>
          <cell r="AB264">
            <v>652.5</v>
          </cell>
          <cell r="AD264">
            <v>0</v>
          </cell>
          <cell r="AE264">
            <v>3611.1</v>
          </cell>
          <cell r="AF264">
            <v>3611.1</v>
          </cell>
          <cell r="AG264">
            <v>2</v>
          </cell>
          <cell r="AH264">
            <v>0.9960873303934932</v>
          </cell>
          <cell r="AI264">
            <v>2</v>
          </cell>
          <cell r="AM264" t="str">
            <v>2</v>
          </cell>
        </row>
        <row r="265">
          <cell r="B265">
            <v>709</v>
          </cell>
          <cell r="C265" t="str">
            <v>Kaletová</v>
          </cell>
          <cell r="D265" t="str">
            <v>Tereza</v>
          </cell>
          <cell r="E265">
            <v>2001</v>
          </cell>
          <cell r="G265" t="str">
            <v>"Korcle"-Tendon Blok Ostrava</v>
          </cell>
          <cell r="H265" t="str">
            <v>CZ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R265">
            <v>0</v>
          </cell>
          <cell r="S265">
            <v>100</v>
          </cell>
          <cell r="T265">
            <v>670</v>
          </cell>
          <cell r="U265">
            <v>87</v>
          </cell>
          <cell r="V265">
            <v>643.8</v>
          </cell>
          <cell r="W265">
            <v>100</v>
          </cell>
          <cell r="X265">
            <v>780</v>
          </cell>
          <cell r="Y265">
            <v>97</v>
          </cell>
          <cell r="Z265">
            <v>776</v>
          </cell>
          <cell r="AA265">
            <v>83</v>
          </cell>
          <cell r="AB265">
            <v>722.1</v>
          </cell>
          <cell r="AD265">
            <v>0</v>
          </cell>
          <cell r="AE265">
            <v>3591.9</v>
          </cell>
          <cell r="AF265">
            <v>3591.9</v>
          </cell>
          <cell r="AG265">
            <v>3</v>
          </cell>
          <cell r="AH265">
            <v>0.9716659362893552</v>
          </cell>
          <cell r="AI265">
            <v>3</v>
          </cell>
          <cell r="AM265" t="str">
            <v>3</v>
          </cell>
        </row>
        <row r="266">
          <cell r="B266">
            <v>724</v>
          </cell>
          <cell r="C266" t="str">
            <v>Žalská</v>
          </cell>
          <cell r="D266" t="str">
            <v>Daniela</v>
          </cell>
          <cell r="E266">
            <v>2002</v>
          </cell>
          <cell r="G266" t="str">
            <v>TJ Baník Karviná, #gendateam</v>
          </cell>
          <cell r="H266" t="str">
            <v>CZ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R266">
            <v>0</v>
          </cell>
          <cell r="S266">
            <v>100</v>
          </cell>
          <cell r="T266">
            <v>670</v>
          </cell>
          <cell r="U266">
            <v>98</v>
          </cell>
          <cell r="V266">
            <v>725.2</v>
          </cell>
          <cell r="W266">
            <v>100</v>
          </cell>
          <cell r="X266">
            <v>780</v>
          </cell>
          <cell r="Y266">
            <v>96</v>
          </cell>
          <cell r="Z266">
            <v>768</v>
          </cell>
          <cell r="AA266">
            <v>72</v>
          </cell>
          <cell r="AB266">
            <v>626.4</v>
          </cell>
          <cell r="AD266">
            <v>0</v>
          </cell>
          <cell r="AE266">
            <v>3569.6</v>
          </cell>
          <cell r="AF266">
            <v>3569.6</v>
          </cell>
          <cell r="AG266">
            <v>4</v>
          </cell>
          <cell r="AH266">
            <v>0.5675826668739319</v>
          </cell>
          <cell r="AI266">
            <v>4</v>
          </cell>
          <cell r="AM266" t="str">
            <v>4</v>
          </cell>
        </row>
        <row r="267">
          <cell r="B267">
            <v>717</v>
          </cell>
          <cell r="C267" t="str">
            <v>Prokešová</v>
          </cell>
          <cell r="D267" t="str">
            <v>Simona</v>
          </cell>
          <cell r="E267">
            <v>2002</v>
          </cell>
          <cell r="G267" t="str">
            <v>Rocky Monkeys, Sokol Brno I</v>
          </cell>
          <cell r="H267" t="str">
            <v>CZ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R267">
            <v>0</v>
          </cell>
          <cell r="S267">
            <v>100</v>
          </cell>
          <cell r="T267">
            <v>670</v>
          </cell>
          <cell r="U267">
            <v>87</v>
          </cell>
          <cell r="V267">
            <v>643.8</v>
          </cell>
          <cell r="W267">
            <v>83</v>
          </cell>
          <cell r="X267">
            <v>647.4</v>
          </cell>
          <cell r="Y267">
            <v>100</v>
          </cell>
          <cell r="Z267">
            <v>800</v>
          </cell>
          <cell r="AA267">
            <v>82</v>
          </cell>
          <cell r="AB267">
            <v>713.4</v>
          </cell>
          <cell r="AD267">
            <v>0</v>
          </cell>
          <cell r="AE267">
            <v>3474.6</v>
          </cell>
          <cell r="AF267">
            <v>3474.6</v>
          </cell>
          <cell r="AG267">
            <v>5</v>
          </cell>
          <cell r="AH267">
            <v>0.4688367841299623</v>
          </cell>
          <cell r="AI267">
            <v>5</v>
          </cell>
          <cell r="AM267" t="str">
            <v>5</v>
          </cell>
        </row>
        <row r="268">
          <cell r="B268">
            <v>707</v>
          </cell>
          <cell r="C268" t="str">
            <v>Galeová</v>
          </cell>
          <cell r="D268" t="str">
            <v>Ema</v>
          </cell>
          <cell r="E268">
            <v>2002</v>
          </cell>
          <cell r="G268" t="str">
            <v>Rocky Monkeys, Sokol Brno I</v>
          </cell>
          <cell r="H268" t="str">
            <v>CZ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R268">
            <v>0</v>
          </cell>
          <cell r="S268">
            <v>100</v>
          </cell>
          <cell r="T268">
            <v>670</v>
          </cell>
          <cell r="U268">
            <v>87</v>
          </cell>
          <cell r="V268">
            <v>643.8</v>
          </cell>
          <cell r="W268">
            <v>93</v>
          </cell>
          <cell r="X268">
            <v>725.4</v>
          </cell>
          <cell r="Y268">
            <v>74</v>
          </cell>
          <cell r="Z268">
            <v>592</v>
          </cell>
          <cell r="AA268">
            <v>74</v>
          </cell>
          <cell r="AB268">
            <v>643.8</v>
          </cell>
          <cell r="AD268">
            <v>0</v>
          </cell>
          <cell r="AE268">
            <v>3275</v>
          </cell>
          <cell r="AF268">
            <v>3275</v>
          </cell>
          <cell r="AG268">
            <v>6</v>
          </cell>
          <cell r="AH268">
            <v>0.8156008506193757</v>
          </cell>
          <cell r="AI268">
            <v>6</v>
          </cell>
          <cell r="AM268" t="str">
            <v>6</v>
          </cell>
        </row>
        <row r="269">
          <cell r="B269">
            <v>703</v>
          </cell>
          <cell r="C269" t="str">
            <v>Crhonková</v>
          </cell>
          <cell r="D269" t="str">
            <v>Markéta</v>
          </cell>
          <cell r="E269">
            <v>2001</v>
          </cell>
          <cell r="G269" t="str">
            <v>HO Adrenalin Prostějov</v>
          </cell>
          <cell r="H269" t="str">
            <v>CZ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R269">
            <v>0</v>
          </cell>
          <cell r="S269">
            <v>100</v>
          </cell>
          <cell r="T269">
            <v>670</v>
          </cell>
          <cell r="U269">
            <v>74</v>
          </cell>
          <cell r="V269">
            <v>547.6</v>
          </cell>
          <cell r="W269">
            <v>98</v>
          </cell>
          <cell r="X269">
            <v>764.4</v>
          </cell>
          <cell r="Y269">
            <v>74</v>
          </cell>
          <cell r="Z269">
            <v>592</v>
          </cell>
          <cell r="AA269">
            <v>75</v>
          </cell>
          <cell r="AB269">
            <v>652.5</v>
          </cell>
          <cell r="AD269">
            <v>0</v>
          </cell>
          <cell r="AE269">
            <v>3226.5</v>
          </cell>
          <cell r="AF269">
            <v>3226.5</v>
          </cell>
          <cell r="AG269">
            <v>7</v>
          </cell>
          <cell r="AH269">
            <v>0.4252697746269405</v>
          </cell>
          <cell r="AI269">
            <v>7</v>
          </cell>
          <cell r="AM269" t="str">
            <v>7</v>
          </cell>
        </row>
        <row r="270">
          <cell r="B270">
            <v>708</v>
          </cell>
          <cell r="C270" t="str">
            <v>Grosmanová</v>
          </cell>
          <cell r="D270" t="str">
            <v>Markéta</v>
          </cell>
          <cell r="E270">
            <v>2002</v>
          </cell>
          <cell r="G270" t="str">
            <v>Rocky Monkeys, Sokol Brno I</v>
          </cell>
          <cell r="H270" t="str">
            <v>CZ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R270">
            <v>0</v>
          </cell>
          <cell r="S270">
            <v>88</v>
          </cell>
          <cell r="T270">
            <v>589.6</v>
          </cell>
          <cell r="U270">
            <v>75</v>
          </cell>
          <cell r="V270">
            <v>555</v>
          </cell>
          <cell r="W270">
            <v>76</v>
          </cell>
          <cell r="X270">
            <v>592.8</v>
          </cell>
          <cell r="Y270">
            <v>60</v>
          </cell>
          <cell r="Z270">
            <v>480</v>
          </cell>
          <cell r="AA270">
            <v>72</v>
          </cell>
          <cell r="AB270">
            <v>626.4</v>
          </cell>
          <cell r="AD270">
            <v>0</v>
          </cell>
          <cell r="AE270">
            <v>2843.7999999999997</v>
          </cell>
          <cell r="AF270">
            <v>2843.8</v>
          </cell>
          <cell r="AG270">
            <v>8</v>
          </cell>
          <cell r="AH270">
            <v>0.10446515795774758</v>
          </cell>
          <cell r="AI270">
            <v>8</v>
          </cell>
          <cell r="AM270" t="str">
            <v>8</v>
          </cell>
        </row>
        <row r="271">
          <cell r="B271">
            <v>726</v>
          </cell>
          <cell r="C271" t="str">
            <v>Bodnárová</v>
          </cell>
          <cell r="D271" t="str">
            <v>Natálie</v>
          </cell>
          <cell r="E271">
            <v>2001</v>
          </cell>
          <cell r="G271" t="str">
            <v>Horolezci Jeseník</v>
          </cell>
          <cell r="H271" t="str">
            <v>CZ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R271">
            <v>0</v>
          </cell>
          <cell r="S271">
            <v>84</v>
          </cell>
          <cell r="T271">
            <v>562.8</v>
          </cell>
          <cell r="U271">
            <v>67</v>
          </cell>
          <cell r="V271">
            <v>495.8</v>
          </cell>
          <cell r="W271">
            <v>74</v>
          </cell>
          <cell r="X271">
            <v>577.2</v>
          </cell>
          <cell r="Y271">
            <v>60</v>
          </cell>
          <cell r="Z271">
            <v>480</v>
          </cell>
          <cell r="AA271">
            <v>70</v>
          </cell>
          <cell r="AB271">
            <v>609</v>
          </cell>
          <cell r="AD271">
            <v>0</v>
          </cell>
          <cell r="AE271">
            <v>2724.8</v>
          </cell>
          <cell r="AF271">
            <v>2724.8</v>
          </cell>
          <cell r="AG271">
            <v>9</v>
          </cell>
          <cell r="AH271">
            <v>0.4704730394296348</v>
          </cell>
          <cell r="AI271">
            <v>9</v>
          </cell>
          <cell r="AM271" t="str">
            <v>9</v>
          </cell>
        </row>
        <row r="272">
          <cell r="B272">
            <v>701</v>
          </cell>
          <cell r="C272" t="str">
            <v>Adámková</v>
          </cell>
          <cell r="D272" t="str">
            <v>Klára</v>
          </cell>
          <cell r="E272">
            <v>2001</v>
          </cell>
          <cell r="G272" t="str">
            <v>SPL Pustiměř</v>
          </cell>
          <cell r="H272" t="str">
            <v>CZ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R272">
            <v>0</v>
          </cell>
          <cell r="S272">
            <v>90</v>
          </cell>
          <cell r="T272">
            <v>603</v>
          </cell>
          <cell r="U272">
            <v>86</v>
          </cell>
          <cell r="V272">
            <v>636.4</v>
          </cell>
          <cell r="W272">
            <v>76</v>
          </cell>
          <cell r="X272">
            <v>592.8</v>
          </cell>
          <cell r="Y272">
            <v>54</v>
          </cell>
          <cell r="Z272">
            <v>432</v>
          </cell>
          <cell r="AA272">
            <v>0</v>
          </cell>
          <cell r="AB272">
            <v>0</v>
          </cell>
          <cell r="AD272">
            <v>0</v>
          </cell>
          <cell r="AE272">
            <v>2264.2</v>
          </cell>
          <cell r="AF272">
            <v>2264.2</v>
          </cell>
          <cell r="AG272">
            <v>10</v>
          </cell>
          <cell r="AH272">
            <v>0.4691867264918983</v>
          </cell>
          <cell r="AI272">
            <v>10</v>
          </cell>
          <cell r="AM272" t="str">
            <v>10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S295">
            <v>100</v>
          </cell>
          <cell r="T295">
            <v>670</v>
          </cell>
          <cell r="U295">
            <v>100</v>
          </cell>
          <cell r="V295">
            <v>740</v>
          </cell>
          <cell r="W295">
            <v>100</v>
          </cell>
          <cell r="X295">
            <v>780</v>
          </cell>
          <cell r="Y295">
            <v>100</v>
          </cell>
          <cell r="Z295">
            <v>800</v>
          </cell>
          <cell r="AA295">
            <v>100</v>
          </cell>
          <cell r="AB295">
            <v>870</v>
          </cell>
          <cell r="AD295">
            <v>0</v>
          </cell>
          <cell r="AE295">
            <v>3860</v>
          </cell>
          <cell r="AF295">
            <v>3860</v>
          </cell>
          <cell r="AG295">
            <v>1</v>
          </cell>
          <cell r="AH295">
            <v>0.5654319855384529</v>
          </cell>
          <cell r="AI295">
            <v>1</v>
          </cell>
          <cell r="AM295" t="str">
            <v>1</v>
          </cell>
        </row>
        <row r="296">
          <cell r="B296">
            <v>205</v>
          </cell>
          <cell r="C296" t="str">
            <v>Holík</v>
          </cell>
          <cell r="D296" t="str">
            <v>Rostislav</v>
          </cell>
          <cell r="E296">
            <v>2001</v>
          </cell>
          <cell r="G296" t="str">
            <v>HO Studénka</v>
          </cell>
          <cell r="H296" t="str">
            <v>CZ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S296">
            <v>100</v>
          </cell>
          <cell r="T296">
            <v>670</v>
          </cell>
          <cell r="U296">
            <v>100</v>
          </cell>
          <cell r="V296">
            <v>740</v>
          </cell>
          <cell r="W296">
            <v>100</v>
          </cell>
          <cell r="X296">
            <v>780</v>
          </cell>
          <cell r="Y296">
            <v>100</v>
          </cell>
          <cell r="Z296">
            <v>800</v>
          </cell>
          <cell r="AA296">
            <v>97</v>
          </cell>
          <cell r="AB296">
            <v>843.9</v>
          </cell>
          <cell r="AD296">
            <v>0</v>
          </cell>
          <cell r="AE296">
            <v>3833.9</v>
          </cell>
          <cell r="AF296">
            <v>3833.9</v>
          </cell>
          <cell r="AG296">
            <v>2</v>
          </cell>
          <cell r="AH296">
            <v>0.2634034070651978</v>
          </cell>
          <cell r="AI296">
            <v>2</v>
          </cell>
          <cell r="AM296" t="str">
            <v>2</v>
          </cell>
        </row>
        <row r="297">
          <cell r="B297">
            <v>202</v>
          </cell>
          <cell r="C297" t="str">
            <v>Bečička </v>
          </cell>
          <cell r="D297" t="str">
            <v>Ondřej</v>
          </cell>
          <cell r="E297">
            <v>2002</v>
          </cell>
          <cell r="G297" t="str">
            <v>Rocky Monkeys, Sokol Brno I</v>
          </cell>
          <cell r="H297" t="str">
            <v>CZ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R297">
            <v>0</v>
          </cell>
          <cell r="S297">
            <v>100</v>
          </cell>
          <cell r="T297">
            <v>670</v>
          </cell>
          <cell r="U297">
            <v>87</v>
          </cell>
          <cell r="V297">
            <v>643.8</v>
          </cell>
          <cell r="W297">
            <v>100</v>
          </cell>
          <cell r="X297">
            <v>780</v>
          </cell>
          <cell r="Y297">
            <v>91</v>
          </cell>
          <cell r="Z297">
            <v>728</v>
          </cell>
          <cell r="AA297">
            <v>74</v>
          </cell>
          <cell r="AB297">
            <v>643.8</v>
          </cell>
          <cell r="AD297">
            <v>0</v>
          </cell>
          <cell r="AE297">
            <v>3465.6000000000004</v>
          </cell>
          <cell r="AF297">
            <v>3465.6</v>
          </cell>
          <cell r="AG297">
            <v>3</v>
          </cell>
          <cell r="AH297">
            <v>0.4288669691886753</v>
          </cell>
          <cell r="AI297">
            <v>3</v>
          </cell>
          <cell r="AM297" t="str">
            <v>3</v>
          </cell>
        </row>
        <row r="298">
          <cell r="B298">
            <v>221</v>
          </cell>
          <cell r="C298" t="str">
            <v>Rychlík</v>
          </cell>
          <cell r="D298" t="str">
            <v>Jakub</v>
          </cell>
          <cell r="E298">
            <v>2001</v>
          </cell>
          <cell r="G298" t="str">
            <v>"Korcle"-TendonBlok Ostrava</v>
          </cell>
          <cell r="H298" t="str">
            <v>CZ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R298">
            <v>0</v>
          </cell>
          <cell r="S298">
            <v>100</v>
          </cell>
          <cell r="T298">
            <v>670</v>
          </cell>
          <cell r="U298">
            <v>92</v>
          </cell>
          <cell r="V298">
            <v>680.8</v>
          </cell>
          <cell r="W298">
            <v>100</v>
          </cell>
          <cell r="X298">
            <v>780</v>
          </cell>
          <cell r="Y298">
            <v>74</v>
          </cell>
          <cell r="Z298">
            <v>592</v>
          </cell>
          <cell r="AA298">
            <v>80</v>
          </cell>
          <cell r="AB298">
            <v>696</v>
          </cell>
          <cell r="AD298">
            <v>0</v>
          </cell>
          <cell r="AE298">
            <v>3418.8</v>
          </cell>
          <cell r="AF298">
            <v>3418.8</v>
          </cell>
          <cell r="AG298">
            <v>4</v>
          </cell>
          <cell r="AH298">
            <v>0.5631384304724634</v>
          </cell>
          <cell r="AI298">
            <v>4</v>
          </cell>
          <cell r="AM298" t="str">
            <v>4</v>
          </cell>
        </row>
        <row r="299">
          <cell r="B299" t="e">
            <v>#N/A</v>
          </cell>
          <cell r="AE299">
            <v>0</v>
          </cell>
          <cell r="AJ299" t="e">
            <v>#VALUE!</v>
          </cell>
          <cell r="AK299" t="e">
            <v>#VALUE!</v>
          </cell>
          <cell r="AL299" t="e">
            <v>#VALUE!</v>
          </cell>
          <cell r="AM299" t="e">
            <v>#VALUE!</v>
          </cell>
        </row>
        <row r="300">
          <cell r="B300" t="e">
            <v>#N/A</v>
          </cell>
          <cell r="AE300">
            <v>0</v>
          </cell>
          <cell r="AJ300" t="e">
            <v>#VALUE!</v>
          </cell>
          <cell r="AK300" t="e">
            <v>#VALUE!</v>
          </cell>
          <cell r="AL300" t="e">
            <v>#VALUE!</v>
          </cell>
          <cell r="AM300" t="e">
            <v>#VALUE!</v>
          </cell>
        </row>
        <row r="301">
          <cell r="B301" t="e">
            <v>#N/A</v>
          </cell>
          <cell r="AE301">
            <v>0</v>
          </cell>
          <cell r="AJ301" t="e">
            <v>#VALUE!</v>
          </cell>
          <cell r="AK301" t="e">
            <v>#VALUE!</v>
          </cell>
          <cell r="AL301" t="e">
            <v>#VALUE!</v>
          </cell>
          <cell r="AM301" t="e">
            <v>#VALUE!</v>
          </cell>
        </row>
        <row r="302">
          <cell r="B302" t="e">
            <v>#N/A</v>
          </cell>
          <cell r="AE302">
            <v>0</v>
          </cell>
          <cell r="AJ302" t="e">
            <v>#VALUE!</v>
          </cell>
          <cell r="AK302" t="e">
            <v>#VALUE!</v>
          </cell>
          <cell r="AL302" t="e">
            <v>#VALUE!</v>
          </cell>
          <cell r="AM302" t="e">
            <v>#VALUE!</v>
          </cell>
        </row>
        <row r="303">
          <cell r="B303" t="e">
            <v>#N/A</v>
          </cell>
          <cell r="AE303">
            <v>0</v>
          </cell>
          <cell r="AJ303" t="e">
            <v>#VALUE!</v>
          </cell>
          <cell r="AK303" t="e">
            <v>#VALUE!</v>
          </cell>
          <cell r="AL303" t="e">
            <v>#VALUE!</v>
          </cell>
          <cell r="AM303" t="e">
            <v>#VALUE!</v>
          </cell>
        </row>
        <row r="304">
          <cell r="B304" t="e">
            <v>#N/A</v>
          </cell>
          <cell r="AE304">
            <v>0</v>
          </cell>
          <cell r="AJ304" t="e">
            <v>#VALUE!</v>
          </cell>
          <cell r="AK304" t="e">
            <v>#VALUE!</v>
          </cell>
          <cell r="AL304" t="e">
            <v>#VALUE!</v>
          </cell>
          <cell r="AM304" t="e">
            <v>#VALUE!</v>
          </cell>
        </row>
        <row r="305">
          <cell r="B305" t="e">
            <v>#N/A</v>
          </cell>
          <cell r="AE305">
            <v>0</v>
          </cell>
          <cell r="AJ305" t="e">
            <v>#VALUE!</v>
          </cell>
          <cell r="AK305" t="e">
            <v>#VALUE!</v>
          </cell>
          <cell r="AL305" t="e">
            <v>#VALUE!</v>
          </cell>
          <cell r="AM305" t="e">
            <v>#VALUE!</v>
          </cell>
        </row>
        <row r="306">
          <cell r="B306" t="e">
            <v>#N/A</v>
          </cell>
          <cell r="AE306">
            <v>0</v>
          </cell>
          <cell r="AJ306" t="e">
            <v>#VALUE!</v>
          </cell>
          <cell r="AK306" t="e">
            <v>#VALUE!</v>
          </cell>
          <cell r="AL306" t="e">
            <v>#VALUE!</v>
          </cell>
          <cell r="AM306" t="e">
            <v>#VALUE!</v>
          </cell>
        </row>
        <row r="307">
          <cell r="B307" t="e">
            <v>#N/A</v>
          </cell>
          <cell r="AE307">
            <v>0</v>
          </cell>
          <cell r="AJ307" t="e">
            <v>#VALUE!</v>
          </cell>
          <cell r="AK307" t="e">
            <v>#VALUE!</v>
          </cell>
          <cell r="AL307" t="e">
            <v>#VALUE!</v>
          </cell>
          <cell r="AM307" t="e">
            <v>#VALUE!</v>
          </cell>
        </row>
        <row r="308">
          <cell r="B308" t="e">
            <v>#N/A</v>
          </cell>
          <cell r="AE308">
            <v>0</v>
          </cell>
          <cell r="AJ308" t="e">
            <v>#VALUE!</v>
          </cell>
          <cell r="AK308" t="e">
            <v>#VALUE!</v>
          </cell>
          <cell r="AL308" t="e">
            <v>#VALUE!</v>
          </cell>
          <cell r="AM308" t="e">
            <v>#VALUE!</v>
          </cell>
        </row>
        <row r="309">
          <cell r="B309" t="e">
            <v>#N/A</v>
          </cell>
          <cell r="AE309">
            <v>0</v>
          </cell>
          <cell r="AJ309" t="e">
            <v>#VALUE!</v>
          </cell>
          <cell r="AK309" t="e">
            <v>#VALUE!</v>
          </cell>
          <cell r="AL309" t="e">
            <v>#VALUE!</v>
          </cell>
          <cell r="AM309" t="e">
            <v>#VALUE!</v>
          </cell>
        </row>
        <row r="310">
          <cell r="B310" t="e">
            <v>#N/A</v>
          </cell>
          <cell r="AE310">
            <v>0</v>
          </cell>
          <cell r="AJ310" t="e">
            <v>#VALUE!</v>
          </cell>
          <cell r="AK310" t="e">
            <v>#VALUE!</v>
          </cell>
          <cell r="AL310" t="e">
            <v>#VALUE!</v>
          </cell>
          <cell r="AM310" t="e">
            <v>#VALUE!</v>
          </cell>
        </row>
        <row r="311">
          <cell r="B311" t="e">
            <v>#N/A</v>
          </cell>
          <cell r="AE311">
            <v>0</v>
          </cell>
          <cell r="AJ311" t="e">
            <v>#VALUE!</v>
          </cell>
          <cell r="AK311" t="e">
            <v>#VALUE!</v>
          </cell>
          <cell r="AL311" t="e">
            <v>#VALUE!</v>
          </cell>
          <cell r="AM311" t="e">
            <v>#VALUE!</v>
          </cell>
        </row>
        <row r="312">
          <cell r="B312" t="e">
            <v>#N/A</v>
          </cell>
          <cell r="AE312">
            <v>0</v>
          </cell>
          <cell r="AJ312" t="e">
            <v>#VALUE!</v>
          </cell>
          <cell r="AK312" t="e">
            <v>#VALUE!</v>
          </cell>
          <cell r="AL312" t="e">
            <v>#VALUE!</v>
          </cell>
          <cell r="AM312" t="e">
            <v>#VALUE!</v>
          </cell>
        </row>
        <row r="313">
          <cell r="B313" t="e">
            <v>#N/A</v>
          </cell>
          <cell r="AE313">
            <v>0</v>
          </cell>
          <cell r="AJ313" t="e">
            <v>#VALUE!</v>
          </cell>
          <cell r="AK313" t="e">
            <v>#VALUE!</v>
          </cell>
          <cell r="AL313" t="e">
            <v>#VALUE!</v>
          </cell>
          <cell r="AM313" t="e">
            <v>#VALUE!</v>
          </cell>
        </row>
        <row r="314">
          <cell r="B314" t="e">
            <v>#N/A</v>
          </cell>
          <cell r="AE314">
            <v>0</v>
          </cell>
          <cell r="AJ314" t="e">
            <v>#VALUE!</v>
          </cell>
          <cell r="AK314" t="e">
            <v>#VALUE!</v>
          </cell>
          <cell r="AL314" t="e">
            <v>#VALUE!</v>
          </cell>
          <cell r="AM314" t="e">
            <v>#VALUE!</v>
          </cell>
        </row>
        <row r="315">
          <cell r="B315" t="e">
            <v>#N/A</v>
          </cell>
          <cell r="AE315">
            <v>0</v>
          </cell>
          <cell r="AJ315" t="e">
            <v>#VALUE!</v>
          </cell>
          <cell r="AK315" t="e">
            <v>#VALUE!</v>
          </cell>
          <cell r="AL315" t="e">
            <v>#VALUE!</v>
          </cell>
          <cell r="AM315" t="e">
            <v>#VALUE!</v>
          </cell>
        </row>
        <row r="316">
          <cell r="B316" t="e">
            <v>#N/A</v>
          </cell>
          <cell r="AE316">
            <v>0</v>
          </cell>
          <cell r="AJ316" t="e">
            <v>#VALUE!</v>
          </cell>
          <cell r="AK316" t="e">
            <v>#VALUE!</v>
          </cell>
          <cell r="AL316" t="e">
            <v>#VALUE!</v>
          </cell>
          <cell r="AM316" t="e">
            <v>#VALUE!</v>
          </cell>
        </row>
        <row r="317">
          <cell r="B317" t="e">
            <v>#N/A</v>
          </cell>
          <cell r="AE317">
            <v>0</v>
          </cell>
          <cell r="AJ317" t="e">
            <v>#VALUE!</v>
          </cell>
          <cell r="AK317" t="e">
            <v>#VALUE!</v>
          </cell>
          <cell r="AL317" t="e">
            <v>#VALUE!</v>
          </cell>
          <cell r="AM317" t="e">
            <v>#VALUE!</v>
          </cell>
        </row>
        <row r="318">
          <cell r="B318" t="e">
            <v>#N/A</v>
          </cell>
          <cell r="AE318">
            <v>0</v>
          </cell>
          <cell r="AJ318" t="e">
            <v>#VALUE!</v>
          </cell>
          <cell r="AK318" t="e">
            <v>#VALUE!</v>
          </cell>
          <cell r="AL318" t="e">
            <v>#VALUE!</v>
          </cell>
          <cell r="AM318" t="e">
            <v>#VALUE!</v>
          </cell>
        </row>
        <row r="319">
          <cell r="B319" t="e">
            <v>#N/A</v>
          </cell>
          <cell r="AE319">
            <v>0</v>
          </cell>
          <cell r="AJ319" t="e">
            <v>#VALUE!</v>
          </cell>
          <cell r="AK319" t="e">
            <v>#VALUE!</v>
          </cell>
          <cell r="AL319" t="e">
            <v>#VALUE!</v>
          </cell>
          <cell r="AM319" t="e">
            <v>#VALUE!</v>
          </cell>
        </row>
        <row r="320">
          <cell r="B320" t="e">
            <v>#N/A</v>
          </cell>
          <cell r="AE320">
            <v>0</v>
          </cell>
          <cell r="AJ320" t="e">
            <v>#VALUE!</v>
          </cell>
          <cell r="AK320" t="e">
            <v>#VALUE!</v>
          </cell>
          <cell r="AL320" t="e">
            <v>#VALUE!</v>
          </cell>
          <cell r="AM320" t="e">
            <v>#VALUE!</v>
          </cell>
        </row>
        <row r="321">
          <cell r="B321" t="e">
            <v>#N/A</v>
          </cell>
          <cell r="AE321">
            <v>0</v>
          </cell>
          <cell r="AJ321" t="e">
            <v>#VALUE!</v>
          </cell>
          <cell r="AK321" t="e">
            <v>#VALUE!</v>
          </cell>
          <cell r="AL321" t="e">
            <v>#VALUE!</v>
          </cell>
          <cell r="AM321" t="e">
            <v>#VALUE!</v>
          </cell>
        </row>
        <row r="322">
          <cell r="B322" t="e">
            <v>#N/A</v>
          </cell>
          <cell r="AE322">
            <v>0</v>
          </cell>
          <cell r="AJ322" t="e">
            <v>#VALUE!</v>
          </cell>
          <cell r="AK322" t="e">
            <v>#VALUE!</v>
          </cell>
          <cell r="AL322" t="e">
            <v>#VALUE!</v>
          </cell>
          <cell r="AM322" t="e">
            <v>#VALUE!</v>
          </cell>
        </row>
        <row r="323">
          <cell r="B323" t="e">
            <v>#N/A</v>
          </cell>
          <cell r="AE323">
            <v>0</v>
          </cell>
          <cell r="AJ323" t="e">
            <v>#VALUE!</v>
          </cell>
          <cell r="AK323" t="e">
            <v>#VALUE!</v>
          </cell>
          <cell r="AL323" t="e">
            <v>#VALUE!</v>
          </cell>
          <cell r="AM323" t="e">
            <v>#VALUE!</v>
          </cell>
        </row>
        <row r="324">
          <cell r="B324" t="e">
            <v>#N/A</v>
          </cell>
          <cell r="AE324">
            <v>0</v>
          </cell>
          <cell r="AJ324" t="e">
            <v>#VALUE!</v>
          </cell>
          <cell r="AK324" t="e">
            <v>#VALUE!</v>
          </cell>
          <cell r="AL324" t="e">
            <v>#VALUE!</v>
          </cell>
          <cell r="AM324" t="e">
            <v>#VALUE!</v>
          </cell>
        </row>
      </sheetData>
      <sheetData sheetId="5">
        <row r="1">
          <cell r="C1" t="str">
            <v>IV. kolo - Ostrava</v>
          </cell>
        </row>
        <row r="7">
          <cell r="B7">
            <v>523</v>
          </cell>
          <cell r="C7" t="str">
            <v>Brzobohatá</v>
          </cell>
          <cell r="D7" t="str">
            <v>Gabriela</v>
          </cell>
          <cell r="E7">
            <v>2009</v>
          </cell>
          <cell r="G7" t="str">
            <v>Rocky Monkeys, Sokol Brno I</v>
          </cell>
          <cell r="H7" t="str">
            <v>CZ</v>
          </cell>
          <cell r="I7">
            <v>0.27432945603504805</v>
          </cell>
          <cell r="J7">
            <v>100</v>
          </cell>
          <cell r="K7">
            <v>400</v>
          </cell>
          <cell r="L7">
            <v>100</v>
          </cell>
          <cell r="M7">
            <v>500</v>
          </cell>
          <cell r="N7">
            <v>100</v>
          </cell>
          <cell r="O7">
            <v>560</v>
          </cell>
          <cell r="P7">
            <v>100</v>
          </cell>
          <cell r="Q7">
            <v>600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F7">
            <v>2060</v>
          </cell>
          <cell r="AG7">
            <v>2060</v>
          </cell>
          <cell r="AH7">
            <v>1</v>
          </cell>
          <cell r="AI7">
            <v>0.6708563102874905</v>
          </cell>
          <cell r="AJ7">
            <v>1</v>
          </cell>
          <cell r="AN7" t="str">
            <v>1</v>
          </cell>
        </row>
        <row r="8">
          <cell r="B8">
            <v>501</v>
          </cell>
          <cell r="C8" t="str">
            <v>Bodanská</v>
          </cell>
          <cell r="D8" t="str">
            <v>Adéla</v>
          </cell>
          <cell r="E8">
            <v>2010</v>
          </cell>
          <cell r="G8" t="str">
            <v>Vertikon Zlín</v>
          </cell>
          <cell r="H8" t="str">
            <v>CZ</v>
          </cell>
          <cell r="I8">
            <v>0.516240638447925</v>
          </cell>
          <cell r="J8">
            <v>100</v>
          </cell>
          <cell r="K8">
            <v>400</v>
          </cell>
          <cell r="L8">
            <v>100</v>
          </cell>
          <cell r="M8">
            <v>500</v>
          </cell>
          <cell r="N8">
            <v>75</v>
          </cell>
          <cell r="O8">
            <v>420</v>
          </cell>
          <cell r="P8">
            <v>100</v>
          </cell>
          <cell r="Q8">
            <v>600</v>
          </cell>
          <cell r="S8">
            <v>0</v>
          </cell>
          <cell r="U8">
            <v>0</v>
          </cell>
          <cell r="W8">
            <v>0</v>
          </cell>
          <cell r="Y8">
            <v>0</v>
          </cell>
          <cell r="AA8">
            <v>0</v>
          </cell>
          <cell r="AC8">
            <v>0</v>
          </cell>
          <cell r="AE8">
            <v>0</v>
          </cell>
          <cell r="AF8">
            <v>1920</v>
          </cell>
          <cell r="AG8">
            <v>1920</v>
          </cell>
          <cell r="AH8">
            <v>2</v>
          </cell>
          <cell r="AI8">
            <v>0.7274154766928405</v>
          </cell>
          <cell r="AJ8">
            <v>2</v>
          </cell>
          <cell r="AN8" t="str">
            <v>2</v>
          </cell>
        </row>
        <row r="9">
          <cell r="B9">
            <v>502</v>
          </cell>
          <cell r="C9" t="str">
            <v>Bučková</v>
          </cell>
          <cell r="D9" t="str">
            <v>Tereza</v>
          </cell>
          <cell r="E9">
            <v>2009</v>
          </cell>
          <cell r="G9" t="str">
            <v>M-Guide Flash Wall Team</v>
          </cell>
          <cell r="H9" t="str">
            <v>CZ</v>
          </cell>
          <cell r="I9">
            <v>0.556963810464367</v>
          </cell>
          <cell r="J9">
            <v>100</v>
          </cell>
          <cell r="K9">
            <v>400</v>
          </cell>
          <cell r="L9">
            <v>100</v>
          </cell>
          <cell r="M9">
            <v>500</v>
          </cell>
          <cell r="N9">
            <v>74</v>
          </cell>
          <cell r="O9">
            <v>414.4</v>
          </cell>
          <cell r="P9">
            <v>100</v>
          </cell>
          <cell r="Q9">
            <v>600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F9">
            <v>1914.4</v>
          </cell>
          <cell r="AG9">
            <v>1914.4</v>
          </cell>
          <cell r="AH9">
            <v>3</v>
          </cell>
          <cell r="AI9">
            <v>0.6535232702735811</v>
          </cell>
          <cell r="AJ9">
            <v>3</v>
          </cell>
          <cell r="AN9" t="str">
            <v>3</v>
          </cell>
        </row>
        <row r="10">
          <cell r="B10">
            <v>504</v>
          </cell>
          <cell r="C10" t="str">
            <v>Dedková</v>
          </cell>
          <cell r="D10" t="str">
            <v>Klára</v>
          </cell>
          <cell r="E10">
            <v>2009</v>
          </cell>
          <cell r="G10" t="str">
            <v>Rocky Monkeys, Sokol Brno I</v>
          </cell>
          <cell r="H10" t="str">
            <v>CZ</v>
          </cell>
          <cell r="I10">
            <v>0.18361307377927</v>
          </cell>
          <cell r="J10">
            <v>100</v>
          </cell>
          <cell r="K10">
            <v>400</v>
          </cell>
          <cell r="L10">
            <v>100</v>
          </cell>
          <cell r="M10">
            <v>500</v>
          </cell>
          <cell r="N10">
            <v>74</v>
          </cell>
          <cell r="O10">
            <v>414.4</v>
          </cell>
          <cell r="P10">
            <v>92</v>
          </cell>
          <cell r="Q10">
            <v>552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F10">
            <v>1866.4</v>
          </cell>
          <cell r="AG10">
            <v>1866.4</v>
          </cell>
          <cell r="AH10">
            <v>4</v>
          </cell>
          <cell r="AI10">
            <v>0.1591620878316462</v>
          </cell>
          <cell r="AJ10">
            <v>4</v>
          </cell>
          <cell r="AN10" t="str">
            <v>4</v>
          </cell>
        </row>
        <row r="11">
          <cell r="B11">
            <v>524</v>
          </cell>
          <cell r="C11" t="str">
            <v>Brzobohatá</v>
          </cell>
          <cell r="D11" t="str">
            <v>Helena</v>
          </cell>
          <cell r="E11">
            <v>2009</v>
          </cell>
          <cell r="G11" t="str">
            <v>Rocky Monkeys, Sokol Brno I</v>
          </cell>
          <cell r="H11" t="str">
            <v>CZ</v>
          </cell>
          <cell r="I11">
            <v>0.0281690754927695</v>
          </cell>
          <cell r="J11">
            <v>100</v>
          </cell>
          <cell r="K11">
            <v>400</v>
          </cell>
          <cell r="L11">
            <v>100</v>
          </cell>
          <cell r="M11">
            <v>500</v>
          </cell>
          <cell r="N11">
            <v>57</v>
          </cell>
          <cell r="O11">
            <v>319.2</v>
          </cell>
          <cell r="P11">
            <v>95</v>
          </cell>
          <cell r="Q11">
            <v>570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  <cell r="AC11">
            <v>0</v>
          </cell>
          <cell r="AE11">
            <v>0</v>
          </cell>
          <cell r="AF11">
            <v>1789.2</v>
          </cell>
          <cell r="AG11">
            <v>1789.2</v>
          </cell>
          <cell r="AH11">
            <v>5</v>
          </cell>
          <cell r="AI11">
            <v>0.7044477444142103</v>
          </cell>
          <cell r="AJ11">
            <v>5</v>
          </cell>
          <cell r="AN11" t="str">
            <v>5</v>
          </cell>
        </row>
        <row r="12">
          <cell r="B12">
            <v>506</v>
          </cell>
          <cell r="C12" t="str">
            <v>Hamplová</v>
          </cell>
          <cell r="D12" t="str">
            <v>Lenka</v>
          </cell>
          <cell r="E12">
            <v>2009</v>
          </cell>
          <cell r="G12" t="str">
            <v>Rocky Monkeys, Sokol Brno I</v>
          </cell>
          <cell r="H12" t="str">
            <v>CZ</v>
          </cell>
          <cell r="I12">
            <v>0.9536033899057661</v>
          </cell>
          <cell r="J12">
            <v>100</v>
          </cell>
          <cell r="K12">
            <v>400</v>
          </cell>
          <cell r="L12">
            <v>100</v>
          </cell>
          <cell r="M12">
            <v>500</v>
          </cell>
          <cell r="N12">
            <v>74</v>
          </cell>
          <cell r="O12">
            <v>414.4</v>
          </cell>
          <cell r="P12">
            <v>72</v>
          </cell>
          <cell r="Q12">
            <v>432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F12">
            <v>1746.4</v>
          </cell>
          <cell r="AG12">
            <v>1746.4</v>
          </cell>
          <cell r="AH12">
            <v>6</v>
          </cell>
          <cell r="AI12">
            <v>0.05907855182886124</v>
          </cell>
          <cell r="AJ12">
            <v>6</v>
          </cell>
          <cell r="AN12" t="str">
            <v>6</v>
          </cell>
        </row>
        <row r="13">
          <cell r="B13">
            <v>522</v>
          </cell>
          <cell r="C13" t="str">
            <v>Capandová</v>
          </cell>
          <cell r="D13" t="str">
            <v>Sára</v>
          </cell>
          <cell r="E13">
            <v>2010</v>
          </cell>
          <cell r="G13" t="str">
            <v>Vertikon Zlín</v>
          </cell>
          <cell r="H13" t="str">
            <v>CZ</v>
          </cell>
          <cell r="I13">
            <v>0.144417167641222</v>
          </cell>
          <cell r="J13">
            <v>100</v>
          </cell>
          <cell r="K13">
            <v>400</v>
          </cell>
          <cell r="L13">
            <v>100</v>
          </cell>
          <cell r="M13">
            <v>500</v>
          </cell>
          <cell r="N13">
            <v>77</v>
          </cell>
          <cell r="O13">
            <v>431.2</v>
          </cell>
          <cell r="P13">
            <v>60</v>
          </cell>
          <cell r="Q13">
            <v>360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F13">
            <v>1691.2</v>
          </cell>
          <cell r="AG13">
            <v>1691.2</v>
          </cell>
          <cell r="AH13">
            <v>7</v>
          </cell>
          <cell r="AI13">
            <v>0.9710244657471776</v>
          </cell>
          <cell r="AJ13">
            <v>7</v>
          </cell>
          <cell r="AN13" t="str">
            <v>7</v>
          </cell>
        </row>
        <row r="14">
          <cell r="B14">
            <v>525</v>
          </cell>
          <cell r="C14" t="str">
            <v>Cídlová</v>
          </cell>
          <cell r="D14" t="str">
            <v>Jana</v>
          </cell>
          <cell r="E14">
            <v>2010</v>
          </cell>
          <cell r="G14" t="str">
            <v>TOM Horolezčata Brno</v>
          </cell>
          <cell r="H14" t="str">
            <v>CZ</v>
          </cell>
          <cell r="I14">
            <v>0.23447954957373401</v>
          </cell>
          <cell r="J14">
            <v>100</v>
          </cell>
          <cell r="K14">
            <v>400</v>
          </cell>
          <cell r="L14">
            <v>100</v>
          </cell>
          <cell r="M14">
            <v>500</v>
          </cell>
          <cell r="N14">
            <v>56</v>
          </cell>
          <cell r="O14">
            <v>313.6</v>
          </cell>
          <cell r="P14">
            <v>60</v>
          </cell>
          <cell r="Q14">
            <v>360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F14">
            <v>1573.6</v>
          </cell>
          <cell r="AG14">
            <v>1573.6</v>
          </cell>
          <cell r="AH14" t="str">
            <v>8až9</v>
          </cell>
          <cell r="AI14">
            <v>0.27395895309746265</v>
          </cell>
          <cell r="AJ14" t="str">
            <v>8až9</v>
          </cell>
          <cell r="AN14" t="str">
            <v>8až9</v>
          </cell>
        </row>
        <row r="15">
          <cell r="B15">
            <v>508</v>
          </cell>
          <cell r="C15" t="str">
            <v>Hozíková</v>
          </cell>
          <cell r="D15" t="str">
            <v>Eliška</v>
          </cell>
          <cell r="E15">
            <v>2010</v>
          </cell>
          <cell r="G15" t="str">
            <v>Vertikon Zlín</v>
          </cell>
          <cell r="H15" t="str">
            <v>CZ</v>
          </cell>
          <cell r="I15">
            <v>0.213015640852973</v>
          </cell>
          <cell r="J15">
            <v>100</v>
          </cell>
          <cell r="K15">
            <v>400</v>
          </cell>
          <cell r="L15">
            <v>100</v>
          </cell>
          <cell r="M15">
            <v>500</v>
          </cell>
          <cell r="N15">
            <v>56</v>
          </cell>
          <cell r="O15">
            <v>313.6</v>
          </cell>
          <cell r="P15">
            <v>60</v>
          </cell>
          <cell r="Q15">
            <v>360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F15">
            <v>1573.6</v>
          </cell>
          <cell r="AG15">
            <v>1573.6</v>
          </cell>
          <cell r="AH15" t="str">
            <v>8až9</v>
          </cell>
          <cell r="AI15">
            <v>0.9033187434542924</v>
          </cell>
          <cell r="AJ15" t="str">
            <v>8až9</v>
          </cell>
          <cell r="AN15" t="str">
            <v>8až9</v>
          </cell>
        </row>
        <row r="16">
          <cell r="B16">
            <v>520</v>
          </cell>
          <cell r="C16" t="str">
            <v>Hanyková</v>
          </cell>
          <cell r="D16" t="str">
            <v>Ema</v>
          </cell>
          <cell r="E16">
            <v>2009</v>
          </cell>
          <cell r="G16" t="str">
            <v>Lezčata Kuřim</v>
          </cell>
          <cell r="H16" t="str">
            <v>CZ</v>
          </cell>
          <cell r="I16">
            <v>0.859840402146801</v>
          </cell>
          <cell r="J16">
            <v>100</v>
          </cell>
          <cell r="K16">
            <v>400</v>
          </cell>
          <cell r="L16">
            <v>100</v>
          </cell>
          <cell r="M16">
            <v>500</v>
          </cell>
          <cell r="N16">
            <v>57</v>
          </cell>
          <cell r="O16">
            <v>319.2</v>
          </cell>
          <cell r="P16">
            <v>58</v>
          </cell>
          <cell r="Q16">
            <v>348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F16">
            <v>1567.2</v>
          </cell>
          <cell r="AG16">
            <v>1567.2</v>
          </cell>
          <cell r="AH16">
            <v>10</v>
          </cell>
          <cell r="AI16">
            <v>0.0843861410394311</v>
          </cell>
          <cell r="AJ16">
            <v>10</v>
          </cell>
          <cell r="AN16" t="str">
            <v>10</v>
          </cell>
        </row>
        <row r="17">
          <cell r="B17">
            <v>515</v>
          </cell>
          <cell r="C17" t="str">
            <v>Pšenicová</v>
          </cell>
          <cell r="D17" t="str">
            <v>Tereza</v>
          </cell>
          <cell r="E17">
            <v>2010</v>
          </cell>
          <cell r="G17" t="str">
            <v>Alpin club Rožnov p.R.</v>
          </cell>
          <cell r="H17" t="str">
            <v>CZ</v>
          </cell>
          <cell r="I17">
            <v>0.707278052577749</v>
          </cell>
          <cell r="J17">
            <v>100</v>
          </cell>
          <cell r="K17">
            <v>400</v>
          </cell>
          <cell r="L17">
            <v>100</v>
          </cell>
          <cell r="M17">
            <v>500</v>
          </cell>
          <cell r="N17">
            <v>57</v>
          </cell>
          <cell r="O17">
            <v>319.2</v>
          </cell>
          <cell r="P17">
            <v>51</v>
          </cell>
          <cell r="Q17">
            <v>306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F17">
            <v>1525.2</v>
          </cell>
          <cell r="AG17">
            <v>1525.2</v>
          </cell>
          <cell r="AH17">
            <v>11</v>
          </cell>
          <cell r="AI17">
            <v>0.8372500867117196</v>
          </cell>
          <cell r="AJ17">
            <v>11</v>
          </cell>
          <cell r="AN17" t="str">
            <v>11</v>
          </cell>
        </row>
        <row r="18">
          <cell r="B18">
            <v>503</v>
          </cell>
          <cell r="C18" t="str">
            <v>Debefova</v>
          </cell>
          <cell r="D18" t="str">
            <v>Katka</v>
          </cell>
          <cell r="E18">
            <v>2010</v>
          </cell>
          <cell r="G18" t="str">
            <v>HO Příbor z.s.</v>
          </cell>
          <cell r="H18" t="str">
            <v>CZ</v>
          </cell>
          <cell r="I18">
            <v>0.78709769807756</v>
          </cell>
          <cell r="J18">
            <v>100</v>
          </cell>
          <cell r="K18">
            <v>400</v>
          </cell>
          <cell r="L18">
            <v>84</v>
          </cell>
          <cell r="M18">
            <v>420</v>
          </cell>
          <cell r="N18">
            <v>56</v>
          </cell>
          <cell r="O18">
            <v>313.6</v>
          </cell>
          <cell r="P18">
            <v>60</v>
          </cell>
          <cell r="Q18">
            <v>360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F18">
            <v>1493.6</v>
          </cell>
          <cell r="AG18">
            <v>1493.6</v>
          </cell>
          <cell r="AH18">
            <v>12</v>
          </cell>
          <cell r="AI18">
            <v>0.872765175299719</v>
          </cell>
          <cell r="AJ18">
            <v>12</v>
          </cell>
          <cell r="AN18" t="str">
            <v>12</v>
          </cell>
        </row>
        <row r="19">
          <cell r="B19">
            <v>505</v>
          </cell>
          <cell r="C19" t="str">
            <v>Deuserová</v>
          </cell>
          <cell r="D19" t="str">
            <v>Lota</v>
          </cell>
          <cell r="E19">
            <v>2009</v>
          </cell>
          <cell r="G19" t="str">
            <v>HO Rebel Pustimer, lezeckytrenink.cz</v>
          </cell>
          <cell r="H19" t="str">
            <v>CZ</v>
          </cell>
          <cell r="I19">
            <v>0.5794502820353961</v>
          </cell>
          <cell r="J19">
            <v>100</v>
          </cell>
          <cell r="K19">
            <v>400</v>
          </cell>
          <cell r="L19">
            <v>78</v>
          </cell>
          <cell r="M19">
            <v>390</v>
          </cell>
          <cell r="N19">
            <v>54</v>
          </cell>
          <cell r="O19">
            <v>302.4</v>
          </cell>
          <cell r="P19">
            <v>59</v>
          </cell>
          <cell r="Q19">
            <v>354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1446.4</v>
          </cell>
          <cell r="AG19">
            <v>1446.4</v>
          </cell>
          <cell r="AH19">
            <v>13</v>
          </cell>
          <cell r="AI19">
            <v>0.2700185209978372</v>
          </cell>
          <cell r="AJ19">
            <v>13</v>
          </cell>
          <cell r="AN19" t="str">
            <v>13</v>
          </cell>
        </row>
        <row r="20">
          <cell r="B20">
            <v>507</v>
          </cell>
          <cell r="C20" t="str">
            <v>Havlíčková </v>
          </cell>
          <cell r="D20" t="str">
            <v>Charlotte</v>
          </cell>
          <cell r="E20">
            <v>2009</v>
          </cell>
          <cell r="G20" t="str">
            <v>SPL Pustiměř</v>
          </cell>
          <cell r="H20" t="str">
            <v>CZ</v>
          </cell>
          <cell r="I20">
            <v>0.8475154198240491</v>
          </cell>
          <cell r="J20">
            <v>100</v>
          </cell>
          <cell r="K20">
            <v>400</v>
          </cell>
          <cell r="L20">
            <v>70</v>
          </cell>
          <cell r="M20">
            <v>350</v>
          </cell>
          <cell r="N20">
            <v>56</v>
          </cell>
          <cell r="O20">
            <v>313.6</v>
          </cell>
          <cell r="P20">
            <v>58</v>
          </cell>
          <cell r="Q20">
            <v>348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1411.6</v>
          </cell>
          <cell r="AG20">
            <v>1411.6</v>
          </cell>
          <cell r="AH20" t="str">
            <v>14až15</v>
          </cell>
          <cell r="AI20">
            <v>0.14339949120767415</v>
          </cell>
          <cell r="AJ20" t="str">
            <v>14až15</v>
          </cell>
          <cell r="AN20" t="str">
            <v>14až15</v>
          </cell>
        </row>
        <row r="21">
          <cell r="B21">
            <v>517</v>
          </cell>
          <cell r="C21" t="str">
            <v>Rutarová</v>
          </cell>
          <cell r="D21" t="str">
            <v>Lada</v>
          </cell>
          <cell r="E21">
            <v>2010</v>
          </cell>
          <cell r="G21" t="str">
            <v>HK Orlová</v>
          </cell>
          <cell r="H21" t="str">
            <v>CZ</v>
          </cell>
          <cell r="I21">
            <v>0.691495375474915</v>
          </cell>
          <cell r="J21">
            <v>100</v>
          </cell>
          <cell r="K21">
            <v>400</v>
          </cell>
          <cell r="L21">
            <v>70</v>
          </cell>
          <cell r="M21">
            <v>350</v>
          </cell>
          <cell r="N21">
            <v>56</v>
          </cell>
          <cell r="O21">
            <v>313.6</v>
          </cell>
          <cell r="P21">
            <v>58</v>
          </cell>
          <cell r="Q21">
            <v>348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1411.6</v>
          </cell>
          <cell r="AG21">
            <v>1411.6</v>
          </cell>
          <cell r="AH21" t="str">
            <v>14až15</v>
          </cell>
          <cell r="AI21">
            <v>0.22917709196917713</v>
          </cell>
          <cell r="AJ21" t="str">
            <v>14až15</v>
          </cell>
          <cell r="AN21" t="str">
            <v>14až15</v>
          </cell>
        </row>
        <row r="22">
          <cell r="B22">
            <v>526</v>
          </cell>
          <cell r="C22" t="str">
            <v>Sýkorová</v>
          </cell>
          <cell r="D22" t="str">
            <v>Lucie</v>
          </cell>
          <cell r="E22">
            <v>2011</v>
          </cell>
          <cell r="G22" t="str">
            <v>Stěna Šumperk</v>
          </cell>
          <cell r="H22" t="str">
            <v>CZ</v>
          </cell>
          <cell r="I22">
            <v>0.0505635272711515</v>
          </cell>
          <cell r="J22">
            <v>100</v>
          </cell>
          <cell r="K22">
            <v>400</v>
          </cell>
          <cell r="L22">
            <v>70</v>
          </cell>
          <cell r="M22">
            <v>350</v>
          </cell>
          <cell r="N22">
            <v>52</v>
          </cell>
          <cell r="O22">
            <v>291.2</v>
          </cell>
          <cell r="P22">
            <v>51</v>
          </cell>
          <cell r="Q22">
            <v>306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F22">
            <v>1347.2</v>
          </cell>
          <cell r="AG22">
            <v>1347.2</v>
          </cell>
          <cell r="AH22">
            <v>16</v>
          </cell>
          <cell r="AI22">
            <v>0.7944318491499871</v>
          </cell>
          <cell r="AJ22">
            <v>16</v>
          </cell>
          <cell r="AN22" t="str">
            <v>16</v>
          </cell>
        </row>
        <row r="23">
          <cell r="B23" t="e">
            <v>#N/A</v>
          </cell>
          <cell r="AF23">
            <v>0</v>
          </cell>
        </row>
        <row r="24">
          <cell r="B24" t="e">
            <v>#N/A</v>
          </cell>
          <cell r="AF24">
            <v>0</v>
          </cell>
        </row>
        <row r="25">
          <cell r="B25" t="e">
            <v>#N/A</v>
          </cell>
          <cell r="AF25">
            <v>0</v>
          </cell>
        </row>
        <row r="26">
          <cell r="B26" t="e">
            <v>#N/A</v>
          </cell>
          <cell r="AF26">
            <v>0</v>
          </cell>
        </row>
        <row r="27">
          <cell r="B27" t="e">
            <v>#N/A</v>
          </cell>
          <cell r="AF27">
            <v>0</v>
          </cell>
        </row>
        <row r="28">
          <cell r="B28" t="e">
            <v>#N/A</v>
          </cell>
          <cell r="AF28">
            <v>0</v>
          </cell>
        </row>
        <row r="29">
          <cell r="B29" t="e">
            <v>#N/A</v>
          </cell>
          <cell r="AF29">
            <v>0</v>
          </cell>
        </row>
        <row r="30">
          <cell r="B30" t="e">
            <v>#N/A</v>
          </cell>
          <cell r="AF30">
            <v>0</v>
          </cell>
        </row>
        <row r="31">
          <cell r="B31" t="e">
            <v>#N/A</v>
          </cell>
          <cell r="AF31">
            <v>0</v>
          </cell>
        </row>
        <row r="32">
          <cell r="B32" t="e">
            <v>#N/A</v>
          </cell>
          <cell r="AF32">
            <v>0</v>
          </cell>
        </row>
        <row r="33">
          <cell r="B33" t="e">
            <v>#N/A</v>
          </cell>
          <cell r="AF33">
            <v>0</v>
          </cell>
        </row>
        <row r="34">
          <cell r="B34" t="e">
            <v>#N/A</v>
          </cell>
          <cell r="AF34">
            <v>0</v>
          </cell>
        </row>
        <row r="35">
          <cell r="B35" t="e">
            <v>#N/A</v>
          </cell>
          <cell r="AF35">
            <v>0</v>
          </cell>
        </row>
        <row r="36">
          <cell r="B36" t="e">
            <v>#N/A</v>
          </cell>
          <cell r="AF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J38" t="str">
            <v>Cesta č.1</v>
          </cell>
          <cell r="L38" t="str">
            <v>Cesta č.2</v>
          </cell>
          <cell r="N38" t="str">
            <v>Cesta č.3</v>
          </cell>
          <cell r="P38" t="str">
            <v>Cesta č.4</v>
          </cell>
          <cell r="R38" t="str">
            <v>Cesta č.5</v>
          </cell>
          <cell r="T38" t="str">
            <v>Cesta č.6</v>
          </cell>
          <cell r="V38" t="str">
            <v>Cesta č.7</v>
          </cell>
          <cell r="X38" t="str">
            <v>Cesta č.8</v>
          </cell>
          <cell r="Z38" t="str">
            <v>Cesta č.9</v>
          </cell>
          <cell r="AB38" t="str">
            <v>Cesta č.10</v>
          </cell>
          <cell r="AD38" t="str">
            <v>Cesta č.11</v>
          </cell>
        </row>
        <row r="39">
          <cell r="B39">
            <v>15</v>
          </cell>
          <cell r="C39" t="str">
            <v>Smítal</v>
          </cell>
          <cell r="D39" t="str">
            <v>Šimon</v>
          </cell>
          <cell r="E39">
            <v>2009</v>
          </cell>
          <cell r="G39" t="str">
            <v>M-Guide Flash Wall Team</v>
          </cell>
          <cell r="H39" t="str">
            <v>CZ</v>
          </cell>
          <cell r="I39">
            <v>0.377576974220574</v>
          </cell>
          <cell r="J39">
            <v>100</v>
          </cell>
          <cell r="K39">
            <v>400</v>
          </cell>
          <cell r="L39">
            <v>100</v>
          </cell>
          <cell r="M39">
            <v>500</v>
          </cell>
          <cell r="N39">
            <v>100</v>
          </cell>
          <cell r="O39">
            <v>560</v>
          </cell>
          <cell r="P39">
            <v>100</v>
          </cell>
          <cell r="Q39">
            <v>600</v>
          </cell>
          <cell r="R39">
            <v>100</v>
          </cell>
          <cell r="S39">
            <v>660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2060</v>
          </cell>
          <cell r="AG39">
            <v>2720</v>
          </cell>
          <cell r="AH39">
            <v>1</v>
          </cell>
          <cell r="AI39">
            <v>0.0793924774043262</v>
          </cell>
          <cell r="AJ39">
            <v>1</v>
          </cell>
          <cell r="AN39" t="str">
            <v>1</v>
          </cell>
        </row>
        <row r="40">
          <cell r="B40">
            <v>1</v>
          </cell>
          <cell r="C40" t="str">
            <v>Bartoš</v>
          </cell>
          <cell r="D40" t="str">
            <v>Mateo</v>
          </cell>
          <cell r="E40">
            <v>2010</v>
          </cell>
          <cell r="G40" t="str">
            <v>Rocky Monkeys, Sokol Brno I</v>
          </cell>
          <cell r="H40" t="str">
            <v>CZ</v>
          </cell>
          <cell r="I40">
            <v>0.907137791626155</v>
          </cell>
          <cell r="J40">
            <v>100</v>
          </cell>
          <cell r="K40">
            <v>400</v>
          </cell>
          <cell r="L40">
            <v>100</v>
          </cell>
          <cell r="M40">
            <v>500</v>
          </cell>
          <cell r="N40">
            <v>100</v>
          </cell>
          <cell r="O40">
            <v>560</v>
          </cell>
          <cell r="P40">
            <v>100</v>
          </cell>
          <cell r="Q40">
            <v>600</v>
          </cell>
          <cell r="R40">
            <v>66</v>
          </cell>
          <cell r="S40">
            <v>435.6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2060</v>
          </cell>
          <cell r="AG40">
            <v>2495.6</v>
          </cell>
          <cell r="AH40">
            <v>2</v>
          </cell>
          <cell r="AI40">
            <v>0.06466114358045161</v>
          </cell>
          <cell r="AJ40">
            <v>2</v>
          </cell>
          <cell r="AN40" t="str">
            <v>2</v>
          </cell>
        </row>
        <row r="41">
          <cell r="B41">
            <v>12</v>
          </cell>
          <cell r="C41" t="str">
            <v>Školař</v>
          </cell>
          <cell r="D41" t="str">
            <v>Dan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0.46082748589105904</v>
          </cell>
          <cell r="J41">
            <v>100</v>
          </cell>
          <cell r="K41">
            <v>400</v>
          </cell>
          <cell r="L41">
            <v>100</v>
          </cell>
          <cell r="M41">
            <v>500</v>
          </cell>
          <cell r="N41">
            <v>82</v>
          </cell>
          <cell r="O41">
            <v>459.2</v>
          </cell>
          <cell r="P41">
            <v>100</v>
          </cell>
          <cell r="Q41">
            <v>600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1959.2</v>
          </cell>
          <cell r="AG41">
            <v>1959.2</v>
          </cell>
          <cell r="AH41">
            <v>3</v>
          </cell>
          <cell r="AI41">
            <v>0.459807185921818</v>
          </cell>
          <cell r="AJ41">
            <v>3</v>
          </cell>
          <cell r="AN41" t="str">
            <v>3</v>
          </cell>
        </row>
        <row r="42">
          <cell r="B42">
            <v>10</v>
          </cell>
          <cell r="C42" t="str">
            <v>Svrček</v>
          </cell>
          <cell r="D42" t="str">
            <v>Jan</v>
          </cell>
          <cell r="E42">
            <v>2009</v>
          </cell>
          <cell r="G42" t="str">
            <v>HK Orlová</v>
          </cell>
          <cell r="H42" t="str">
            <v>CZ</v>
          </cell>
          <cell r="I42">
            <v>0.42738516605459204</v>
          </cell>
          <cell r="J42">
            <v>100</v>
          </cell>
          <cell r="K42">
            <v>400</v>
          </cell>
          <cell r="L42">
            <v>100</v>
          </cell>
          <cell r="M42">
            <v>500</v>
          </cell>
          <cell r="N42">
            <v>56</v>
          </cell>
          <cell r="O42">
            <v>313.6</v>
          </cell>
          <cell r="P42">
            <v>100</v>
          </cell>
          <cell r="Q42">
            <v>600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1813.6</v>
          </cell>
          <cell r="AG42">
            <v>1813.6</v>
          </cell>
          <cell r="AH42">
            <v>4</v>
          </cell>
          <cell r="AI42">
            <v>0.8329295834992081</v>
          </cell>
          <cell r="AJ42">
            <v>4</v>
          </cell>
          <cell r="AN42" t="str">
            <v>4</v>
          </cell>
        </row>
        <row r="43">
          <cell r="B43">
            <v>13</v>
          </cell>
          <cell r="C43" t="str">
            <v>Kessler</v>
          </cell>
          <cell r="D43" t="str">
            <v>Albert</v>
          </cell>
          <cell r="E43">
            <v>2010</v>
          </cell>
          <cell r="G43" t="str">
            <v>stenaspk.cz</v>
          </cell>
          <cell r="H43" t="str">
            <v>CZ</v>
          </cell>
          <cell r="I43">
            <v>0.519200154347345</v>
          </cell>
          <cell r="J43">
            <v>100</v>
          </cell>
          <cell r="K43">
            <v>400</v>
          </cell>
          <cell r="L43">
            <v>86</v>
          </cell>
          <cell r="M43">
            <v>430</v>
          </cell>
          <cell r="N43">
            <v>56</v>
          </cell>
          <cell r="O43">
            <v>313.6</v>
          </cell>
          <cell r="P43">
            <v>58</v>
          </cell>
          <cell r="Q43">
            <v>348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1491.6</v>
          </cell>
          <cell r="AG43">
            <v>1491.6</v>
          </cell>
          <cell r="AH43">
            <v>5</v>
          </cell>
          <cell r="AI43">
            <v>0.8454196816310287</v>
          </cell>
          <cell r="AJ43">
            <v>5</v>
          </cell>
          <cell r="AN43" t="str">
            <v>5</v>
          </cell>
        </row>
        <row r="44">
          <cell r="B44">
            <v>3</v>
          </cell>
          <cell r="C44" t="str">
            <v>Genda</v>
          </cell>
          <cell r="D44" t="str">
            <v>Albert</v>
          </cell>
          <cell r="E44">
            <v>2010</v>
          </cell>
          <cell r="G44" t="str">
            <v>"Korcle"-TendonBlok Ostrava</v>
          </cell>
          <cell r="H44" t="str">
            <v>CZ</v>
          </cell>
          <cell r="I44">
            <v>0.9955839067697531</v>
          </cell>
          <cell r="J44">
            <v>100</v>
          </cell>
          <cell r="K44">
            <v>400</v>
          </cell>
          <cell r="L44">
            <v>84</v>
          </cell>
          <cell r="M44">
            <v>420</v>
          </cell>
          <cell r="N44">
            <v>50</v>
          </cell>
          <cell r="O44">
            <v>280</v>
          </cell>
          <cell r="P44">
            <v>59</v>
          </cell>
          <cell r="Q44">
            <v>354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F44">
            <v>1454</v>
          </cell>
          <cell r="AG44">
            <v>1454</v>
          </cell>
          <cell r="AH44">
            <v>6</v>
          </cell>
          <cell r="AI44">
            <v>0.7366113280877471</v>
          </cell>
          <cell r="AJ44">
            <v>6</v>
          </cell>
          <cell r="AN44" t="str">
            <v>6</v>
          </cell>
        </row>
        <row r="45">
          <cell r="B45" t="e">
            <v>#N/A</v>
          </cell>
          <cell r="AF45">
            <v>0</v>
          </cell>
        </row>
        <row r="46">
          <cell r="B46" t="e">
            <v>#N/A</v>
          </cell>
          <cell r="AF46">
            <v>0</v>
          </cell>
        </row>
        <row r="47">
          <cell r="B47" t="e">
            <v>#N/A</v>
          </cell>
          <cell r="AF47">
            <v>0</v>
          </cell>
        </row>
        <row r="48">
          <cell r="B48" t="e">
            <v>#N/A</v>
          </cell>
          <cell r="AF48">
            <v>0</v>
          </cell>
        </row>
        <row r="49">
          <cell r="B49" t="e">
            <v>#N/A</v>
          </cell>
          <cell r="AF49">
            <v>0</v>
          </cell>
        </row>
        <row r="50">
          <cell r="B50" t="e">
            <v>#N/A</v>
          </cell>
          <cell r="AF50">
            <v>0</v>
          </cell>
        </row>
        <row r="51">
          <cell r="B51" t="e">
            <v>#N/A</v>
          </cell>
          <cell r="AF51">
            <v>0</v>
          </cell>
        </row>
        <row r="52">
          <cell r="B52" t="e">
            <v>#N/A</v>
          </cell>
          <cell r="AF52">
            <v>0</v>
          </cell>
        </row>
        <row r="53">
          <cell r="B53" t="e">
            <v>#N/A</v>
          </cell>
          <cell r="AF53">
            <v>0</v>
          </cell>
        </row>
        <row r="54">
          <cell r="B54" t="e">
            <v>#N/A</v>
          </cell>
          <cell r="AF54">
            <v>0</v>
          </cell>
        </row>
        <row r="55">
          <cell r="B55" t="e">
            <v>#N/A</v>
          </cell>
          <cell r="AF55">
            <v>0</v>
          </cell>
        </row>
        <row r="56">
          <cell r="B56" t="e">
            <v>#N/A</v>
          </cell>
          <cell r="AF56">
            <v>0</v>
          </cell>
        </row>
        <row r="57">
          <cell r="B57" t="e">
            <v>#N/A</v>
          </cell>
          <cell r="AF57">
            <v>0</v>
          </cell>
        </row>
        <row r="58">
          <cell r="B58" t="e">
            <v>#N/A</v>
          </cell>
          <cell r="AF58">
            <v>0</v>
          </cell>
        </row>
        <row r="59">
          <cell r="B59" t="e">
            <v>#N/A</v>
          </cell>
          <cell r="AF59">
            <v>0</v>
          </cell>
        </row>
        <row r="60">
          <cell r="B60" t="e">
            <v>#N/A</v>
          </cell>
          <cell r="AF60">
            <v>0</v>
          </cell>
        </row>
        <row r="61">
          <cell r="B61" t="e">
            <v>#N/A</v>
          </cell>
          <cell r="AF61">
            <v>0</v>
          </cell>
        </row>
        <row r="62">
          <cell r="B62" t="e">
            <v>#N/A</v>
          </cell>
          <cell r="AF62">
            <v>0</v>
          </cell>
        </row>
        <row r="63">
          <cell r="B63" t="e">
            <v>#N/A</v>
          </cell>
          <cell r="AF63">
            <v>0</v>
          </cell>
        </row>
        <row r="64">
          <cell r="B64" t="e">
            <v>#N/A</v>
          </cell>
          <cell r="AF64">
            <v>0</v>
          </cell>
        </row>
        <row r="65">
          <cell r="B65" t="e">
            <v>#N/A</v>
          </cell>
          <cell r="AF65">
            <v>0</v>
          </cell>
        </row>
        <row r="66">
          <cell r="B66" t="e">
            <v>#N/A</v>
          </cell>
          <cell r="AF66">
            <v>0</v>
          </cell>
        </row>
        <row r="67">
          <cell r="B67" t="e">
            <v>#N/A</v>
          </cell>
          <cell r="AF67">
            <v>0</v>
          </cell>
        </row>
        <row r="68">
          <cell r="B68" t="e">
            <v>#N/A</v>
          </cell>
          <cell r="AF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  <cell r="I69">
            <v>0.2762249100487679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J70" t="str">
            <v>Cesta č.1</v>
          </cell>
          <cell r="L70" t="str">
            <v>Cesta č.2</v>
          </cell>
          <cell r="N70" t="str">
            <v>Cesta č.3</v>
          </cell>
          <cell r="P70" t="str">
            <v>Cesta č.4</v>
          </cell>
          <cell r="R70" t="str">
            <v>Cesta č.5</v>
          </cell>
          <cell r="T70" t="str">
            <v>Cesta č.6</v>
          </cell>
          <cell r="V70" t="str">
            <v>Cesta č.7</v>
          </cell>
          <cell r="X70" t="str">
            <v>Cesta č.8</v>
          </cell>
          <cell r="Z70" t="str">
            <v>Cesta č.9</v>
          </cell>
          <cell r="AB70" t="str">
            <v>Cesta č.10</v>
          </cell>
          <cell r="AD70" t="str">
            <v>Cesta č.11</v>
          </cell>
        </row>
        <row r="71">
          <cell r="B71">
            <v>552</v>
          </cell>
          <cell r="C71" t="str">
            <v>Bartošová</v>
          </cell>
          <cell r="D71" t="str">
            <v>Mia</v>
          </cell>
          <cell r="E71">
            <v>2008</v>
          </cell>
          <cell r="G71" t="str">
            <v>Rocky Monkeys, Sokol Brno I</v>
          </cell>
          <cell r="H71" t="str">
            <v>CZ</v>
          </cell>
          <cell r="I71">
            <v>0.969761914806441</v>
          </cell>
          <cell r="K71">
            <v>0</v>
          </cell>
          <cell r="M71">
            <v>0</v>
          </cell>
          <cell r="N71">
            <v>100</v>
          </cell>
          <cell r="O71">
            <v>560</v>
          </cell>
          <cell r="P71">
            <v>100</v>
          </cell>
          <cell r="Q71">
            <v>600</v>
          </cell>
          <cell r="R71">
            <v>100</v>
          </cell>
          <cell r="S71">
            <v>660</v>
          </cell>
          <cell r="T71">
            <v>65</v>
          </cell>
          <cell r="U71">
            <v>455</v>
          </cell>
          <cell r="V71">
            <v>100</v>
          </cell>
          <cell r="W71">
            <v>740</v>
          </cell>
          <cell r="Y71">
            <v>0</v>
          </cell>
          <cell r="AA71">
            <v>0</v>
          </cell>
          <cell r="AC71">
            <v>0</v>
          </cell>
          <cell r="AE71">
            <v>0</v>
          </cell>
          <cell r="AF71">
            <v>3015</v>
          </cell>
          <cell r="AG71">
            <v>3015</v>
          </cell>
          <cell r="AH71">
            <v>1</v>
          </cell>
          <cell r="AI71">
            <v>0.7656653106678277</v>
          </cell>
          <cell r="AJ71">
            <v>1</v>
          </cell>
          <cell r="AN71" t="str">
            <v>1</v>
          </cell>
        </row>
        <row r="72">
          <cell r="B72">
            <v>562</v>
          </cell>
          <cell r="C72" t="str">
            <v>Jusczak</v>
          </cell>
          <cell r="D72" t="str">
            <v>Karolina</v>
          </cell>
          <cell r="E72">
            <v>2008</v>
          </cell>
          <cell r="G72" t="str">
            <v>Tarnogaj Wroclaw</v>
          </cell>
          <cell r="H72" t="str">
            <v>PL</v>
          </cell>
          <cell r="I72">
            <v>0.6571194394491611</v>
          </cell>
          <cell r="K72">
            <v>0</v>
          </cell>
          <cell r="M72">
            <v>0</v>
          </cell>
          <cell r="N72">
            <v>100</v>
          </cell>
          <cell r="O72">
            <v>560</v>
          </cell>
          <cell r="P72">
            <v>100</v>
          </cell>
          <cell r="Q72">
            <v>600</v>
          </cell>
          <cell r="R72">
            <v>100</v>
          </cell>
          <cell r="S72">
            <v>660</v>
          </cell>
          <cell r="T72">
            <v>71</v>
          </cell>
          <cell r="U72">
            <v>497</v>
          </cell>
          <cell r="V72">
            <v>88</v>
          </cell>
          <cell r="W72">
            <v>651.2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F72">
            <v>2968.2</v>
          </cell>
          <cell r="AG72">
            <v>2968.2</v>
          </cell>
          <cell r="AH72">
            <v>2</v>
          </cell>
          <cell r="AI72">
            <v>0.025286424905061722</v>
          </cell>
          <cell r="AJ72" t="str">
            <v>NE</v>
          </cell>
          <cell r="AN72" t="str">
            <v>NE</v>
          </cell>
        </row>
        <row r="73">
          <cell r="B73">
            <v>574</v>
          </cell>
          <cell r="C73" t="str">
            <v>Plchová</v>
          </cell>
          <cell r="D73" t="str">
            <v>Magdalena</v>
          </cell>
          <cell r="E73">
            <v>2007</v>
          </cell>
          <cell r="G73" t="str">
            <v>Rocky Monkeys, Sokol Brno I</v>
          </cell>
          <cell r="H73" t="str">
            <v>CZ</v>
          </cell>
          <cell r="I73">
            <v>0.54635948035866</v>
          </cell>
          <cell r="K73">
            <v>0</v>
          </cell>
          <cell r="M73">
            <v>0</v>
          </cell>
          <cell r="N73">
            <v>100</v>
          </cell>
          <cell r="O73">
            <v>560</v>
          </cell>
          <cell r="P73">
            <v>100</v>
          </cell>
          <cell r="Q73">
            <v>600</v>
          </cell>
          <cell r="R73">
            <v>100</v>
          </cell>
          <cell r="S73">
            <v>660</v>
          </cell>
          <cell r="T73">
            <v>71</v>
          </cell>
          <cell r="U73">
            <v>497</v>
          </cell>
          <cell r="V73">
            <v>75</v>
          </cell>
          <cell r="W73">
            <v>555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F73">
            <v>2872</v>
          </cell>
          <cell r="AG73">
            <v>2872</v>
          </cell>
          <cell r="AH73">
            <v>3</v>
          </cell>
          <cell r="AI73">
            <v>0.9281564841512591</v>
          </cell>
          <cell r="AJ73">
            <v>2</v>
          </cell>
          <cell r="AN73" t="str">
            <v>2</v>
          </cell>
        </row>
        <row r="74">
          <cell r="B74">
            <v>551</v>
          </cell>
          <cell r="C74" t="str">
            <v>Adámková</v>
          </cell>
          <cell r="D74" t="str">
            <v>Jolana</v>
          </cell>
          <cell r="E74">
            <v>2008</v>
          </cell>
          <cell r="G74" t="str">
            <v>SPL Pustiměř</v>
          </cell>
          <cell r="H74" t="str">
            <v>CZ</v>
          </cell>
          <cell r="I74">
            <v>0.584250653162599</v>
          </cell>
          <cell r="K74">
            <v>0</v>
          </cell>
          <cell r="M74">
            <v>0</v>
          </cell>
          <cell r="N74">
            <v>100</v>
          </cell>
          <cell r="O74">
            <v>560</v>
          </cell>
          <cell r="P74">
            <v>100</v>
          </cell>
          <cell r="Q74">
            <v>600</v>
          </cell>
          <cell r="R74">
            <v>100</v>
          </cell>
          <cell r="S74">
            <v>660</v>
          </cell>
          <cell r="T74">
            <v>58</v>
          </cell>
          <cell r="U74">
            <v>406</v>
          </cell>
          <cell r="V74">
            <v>87</v>
          </cell>
          <cell r="W74">
            <v>643.8</v>
          </cell>
          <cell r="Y74">
            <v>0</v>
          </cell>
          <cell r="AA74">
            <v>0</v>
          </cell>
          <cell r="AC74">
            <v>0</v>
          </cell>
          <cell r="AE74">
            <v>0</v>
          </cell>
          <cell r="AF74">
            <v>2869.8</v>
          </cell>
          <cell r="AG74">
            <v>2869.8</v>
          </cell>
          <cell r="AH74">
            <v>4</v>
          </cell>
          <cell r="AI74">
            <v>0.9696946579497308</v>
          </cell>
          <cell r="AJ74">
            <v>3</v>
          </cell>
          <cell r="AN74" t="str">
            <v>3</v>
          </cell>
        </row>
        <row r="75">
          <cell r="B75">
            <v>589</v>
          </cell>
          <cell r="C75" t="str">
            <v>Konečná</v>
          </cell>
          <cell r="D75" t="str">
            <v>Viktorie</v>
          </cell>
          <cell r="E75">
            <v>2007</v>
          </cell>
          <cell r="G75" t="str">
            <v>Vertikon Zlín</v>
          </cell>
          <cell r="H75" t="str">
            <v>CZ</v>
          </cell>
          <cell r="I75">
            <v>0.5021569165401161</v>
          </cell>
          <cell r="K75">
            <v>0</v>
          </cell>
          <cell r="M75">
            <v>0</v>
          </cell>
          <cell r="N75">
            <v>100</v>
          </cell>
          <cell r="O75">
            <v>560</v>
          </cell>
          <cell r="P75">
            <v>100</v>
          </cell>
          <cell r="Q75">
            <v>600</v>
          </cell>
          <cell r="R75">
            <v>100</v>
          </cell>
          <cell r="S75">
            <v>660</v>
          </cell>
          <cell r="T75">
            <v>63</v>
          </cell>
          <cell r="U75">
            <v>441</v>
          </cell>
          <cell r="V75">
            <v>65</v>
          </cell>
          <cell r="W75">
            <v>481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F75">
            <v>2742</v>
          </cell>
          <cell r="AG75">
            <v>2742</v>
          </cell>
          <cell r="AH75">
            <v>5</v>
          </cell>
          <cell r="AI75">
            <v>0.32855541026219726</v>
          </cell>
          <cell r="AJ75">
            <v>4</v>
          </cell>
          <cell r="AN75" t="str">
            <v>4</v>
          </cell>
        </row>
        <row r="76">
          <cell r="B76">
            <v>592</v>
          </cell>
          <cell r="C76" t="str">
            <v>Stašková</v>
          </cell>
          <cell r="D76" t="str">
            <v>Sára</v>
          </cell>
          <cell r="E76">
            <v>2007</v>
          </cell>
          <cell r="G76" t="str">
            <v>Rocky Monkeys; Sokol Brno I</v>
          </cell>
          <cell r="H76" t="str">
            <v>CZ</v>
          </cell>
          <cell r="I76">
            <v>0.44557586847804503</v>
          </cell>
          <cell r="K76">
            <v>0</v>
          </cell>
          <cell r="M76">
            <v>0</v>
          </cell>
          <cell r="N76">
            <v>100</v>
          </cell>
          <cell r="O76">
            <v>560</v>
          </cell>
          <cell r="P76">
            <v>100</v>
          </cell>
          <cell r="Q76">
            <v>600</v>
          </cell>
          <cell r="R76">
            <v>100</v>
          </cell>
          <cell r="S76">
            <v>660</v>
          </cell>
          <cell r="T76">
            <v>56</v>
          </cell>
          <cell r="U76">
            <v>392</v>
          </cell>
          <cell r="V76">
            <v>70</v>
          </cell>
          <cell r="W76">
            <v>518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F76">
            <v>2730</v>
          </cell>
          <cell r="AG76">
            <v>2730</v>
          </cell>
          <cell r="AH76">
            <v>6</v>
          </cell>
          <cell r="AI76">
            <v>0.2857589025516063</v>
          </cell>
          <cell r="AJ76">
            <v>5</v>
          </cell>
          <cell r="AN76" t="str">
            <v>5</v>
          </cell>
        </row>
        <row r="77">
          <cell r="B77">
            <v>586</v>
          </cell>
          <cell r="C77" t="str">
            <v>Zapletalová</v>
          </cell>
          <cell r="D77" t="str">
            <v>Amálie</v>
          </cell>
          <cell r="E77">
            <v>2007</v>
          </cell>
          <cell r="G77" t="str">
            <v>HO Atlas Opava</v>
          </cell>
          <cell r="H77" t="str">
            <v>CZ</v>
          </cell>
          <cell r="I77">
            <v>0.468451792141423</v>
          </cell>
          <cell r="K77">
            <v>0</v>
          </cell>
          <cell r="M77">
            <v>0</v>
          </cell>
          <cell r="N77">
            <v>100</v>
          </cell>
          <cell r="O77">
            <v>560</v>
          </cell>
          <cell r="P77">
            <v>100</v>
          </cell>
          <cell r="Q77">
            <v>600</v>
          </cell>
          <cell r="R77">
            <v>100</v>
          </cell>
          <cell r="S77">
            <v>660</v>
          </cell>
          <cell r="T77">
            <v>55</v>
          </cell>
          <cell r="U77">
            <v>385</v>
          </cell>
          <cell r="V77">
            <v>63</v>
          </cell>
          <cell r="W77">
            <v>466.2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F77">
            <v>2671.2</v>
          </cell>
          <cell r="AG77">
            <v>2671.2</v>
          </cell>
          <cell r="AH77">
            <v>7</v>
          </cell>
          <cell r="AI77">
            <v>0.49999898858368397</v>
          </cell>
          <cell r="AJ77">
            <v>6</v>
          </cell>
          <cell r="AN77" t="str">
            <v>6</v>
          </cell>
        </row>
        <row r="78">
          <cell r="B78">
            <v>565</v>
          </cell>
          <cell r="C78" t="str">
            <v>Králíková</v>
          </cell>
          <cell r="D78" t="str">
            <v>Emma</v>
          </cell>
          <cell r="E78">
            <v>2008</v>
          </cell>
          <cell r="G78" t="str">
            <v>Vertikon Zlín</v>
          </cell>
          <cell r="H78" t="str">
            <v>CZ</v>
          </cell>
          <cell r="I78">
            <v>0.34553713281638904</v>
          </cell>
          <cell r="K78">
            <v>0</v>
          </cell>
          <cell r="M78">
            <v>0</v>
          </cell>
          <cell r="N78">
            <v>100</v>
          </cell>
          <cell r="O78">
            <v>560</v>
          </cell>
          <cell r="P78">
            <v>100</v>
          </cell>
          <cell r="Q78">
            <v>600</v>
          </cell>
          <cell r="R78">
            <v>100</v>
          </cell>
          <cell r="S78">
            <v>660</v>
          </cell>
          <cell r="T78">
            <v>59</v>
          </cell>
          <cell r="U78">
            <v>413</v>
          </cell>
          <cell r="V78">
            <v>59</v>
          </cell>
          <cell r="W78">
            <v>436.6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F78">
            <v>2669.6</v>
          </cell>
          <cell r="AG78">
            <v>2669.6</v>
          </cell>
          <cell r="AH78" t="str">
            <v>8až9</v>
          </cell>
          <cell r="AI78">
            <v>0.8534271956887096</v>
          </cell>
          <cell r="AJ78" t="str">
            <v>7až8</v>
          </cell>
          <cell r="AN78" t="str">
            <v>7až8</v>
          </cell>
        </row>
        <row r="79">
          <cell r="B79">
            <v>582</v>
          </cell>
          <cell r="C79" t="str">
            <v>Sýkorová</v>
          </cell>
          <cell r="D79" t="str">
            <v>Anna</v>
          </cell>
          <cell r="E79">
            <v>2007</v>
          </cell>
          <cell r="G79" t="str">
            <v>stenaspk.cz</v>
          </cell>
          <cell r="H79" t="str">
            <v>CZ</v>
          </cell>
          <cell r="I79">
            <v>0.171686306595802</v>
          </cell>
          <cell r="K79">
            <v>0</v>
          </cell>
          <cell r="M79">
            <v>0</v>
          </cell>
          <cell r="N79">
            <v>100</v>
          </cell>
          <cell r="O79">
            <v>560</v>
          </cell>
          <cell r="P79">
            <v>100</v>
          </cell>
          <cell r="Q79">
            <v>600</v>
          </cell>
          <cell r="R79">
            <v>100</v>
          </cell>
          <cell r="S79">
            <v>660</v>
          </cell>
          <cell r="T79">
            <v>59</v>
          </cell>
          <cell r="U79">
            <v>413</v>
          </cell>
          <cell r="V79">
            <v>59</v>
          </cell>
          <cell r="W79">
            <v>436.6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F79">
            <v>2669.6</v>
          </cell>
          <cell r="AG79">
            <v>2669.6</v>
          </cell>
          <cell r="AH79" t="str">
            <v>8až9</v>
          </cell>
          <cell r="AI79">
            <v>0.4518084318842739</v>
          </cell>
          <cell r="AJ79" t="str">
            <v>7až8</v>
          </cell>
          <cell r="AN79" t="str">
            <v>7až8</v>
          </cell>
        </row>
        <row r="80">
          <cell r="B80">
            <v>591</v>
          </cell>
          <cell r="C80" t="str">
            <v>Piechowiczová</v>
          </cell>
          <cell r="D80" t="str">
            <v>Barbora</v>
          </cell>
          <cell r="E80">
            <v>2007</v>
          </cell>
          <cell r="G80" t="str">
            <v>"Korcle"-Tendon Blok Ostrava</v>
          </cell>
          <cell r="H80" t="str">
            <v>CZ</v>
          </cell>
          <cell r="I80">
            <v>0.0356986883562058</v>
          </cell>
          <cell r="K80">
            <v>0</v>
          </cell>
          <cell r="M80">
            <v>0</v>
          </cell>
          <cell r="N80">
            <v>100</v>
          </cell>
          <cell r="O80">
            <v>560</v>
          </cell>
          <cell r="P80">
            <v>100</v>
          </cell>
          <cell r="Q80">
            <v>600</v>
          </cell>
          <cell r="R80">
            <v>100</v>
          </cell>
          <cell r="S80">
            <v>660</v>
          </cell>
          <cell r="T80">
            <v>58</v>
          </cell>
          <cell r="U80">
            <v>406</v>
          </cell>
          <cell r="V80">
            <v>54</v>
          </cell>
          <cell r="W80">
            <v>399.6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F80">
            <v>2625.6</v>
          </cell>
          <cell r="AG80">
            <v>2625.6</v>
          </cell>
          <cell r="AH80">
            <v>10</v>
          </cell>
          <cell r="AI80">
            <v>0.1478791143745184</v>
          </cell>
          <cell r="AJ80">
            <v>9</v>
          </cell>
          <cell r="AN80" t="str">
            <v>9</v>
          </cell>
        </row>
        <row r="81">
          <cell r="B81">
            <v>588</v>
          </cell>
          <cell r="C81" t="str">
            <v>Capandová</v>
          </cell>
          <cell r="D81" t="str">
            <v>Nicole</v>
          </cell>
          <cell r="E81">
            <v>2007</v>
          </cell>
          <cell r="G81" t="str">
            <v>Vertikon Zlín</v>
          </cell>
          <cell r="H81" t="str">
            <v>CZ</v>
          </cell>
          <cell r="I81">
            <v>0.22165586543269503</v>
          </cell>
          <cell r="K81">
            <v>0</v>
          </cell>
          <cell r="M81">
            <v>0</v>
          </cell>
          <cell r="N81">
            <v>100</v>
          </cell>
          <cell r="O81">
            <v>560</v>
          </cell>
          <cell r="P81">
            <v>100</v>
          </cell>
          <cell r="Q81">
            <v>600</v>
          </cell>
          <cell r="R81">
            <v>65</v>
          </cell>
          <cell r="S81">
            <v>429</v>
          </cell>
          <cell r="T81">
            <v>59</v>
          </cell>
          <cell r="U81">
            <v>413</v>
          </cell>
          <cell r="V81">
            <v>82</v>
          </cell>
          <cell r="W81">
            <v>606.8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F81">
            <v>2608.8</v>
          </cell>
          <cell r="AG81">
            <v>2608.8</v>
          </cell>
          <cell r="AH81">
            <v>11</v>
          </cell>
          <cell r="AI81">
            <v>0.33100843452848494</v>
          </cell>
          <cell r="AJ81">
            <v>10</v>
          </cell>
          <cell r="AN81" t="str">
            <v>10</v>
          </cell>
        </row>
        <row r="82">
          <cell r="B82">
            <v>575</v>
          </cell>
          <cell r="C82" t="str">
            <v>Půžová</v>
          </cell>
          <cell r="D82" t="str">
            <v>Karolína</v>
          </cell>
          <cell r="E82">
            <v>2007</v>
          </cell>
          <cell r="G82" t="str">
            <v>SPL Pustiměř</v>
          </cell>
          <cell r="H82" t="str">
            <v>CZ</v>
          </cell>
          <cell r="I82">
            <v>0.7779666506685321</v>
          </cell>
          <cell r="K82">
            <v>0</v>
          </cell>
          <cell r="M82">
            <v>0</v>
          </cell>
          <cell r="N82">
            <v>100</v>
          </cell>
          <cell r="O82">
            <v>560</v>
          </cell>
          <cell r="P82">
            <v>100</v>
          </cell>
          <cell r="Q82">
            <v>600</v>
          </cell>
          <cell r="R82">
            <v>100</v>
          </cell>
          <cell r="S82">
            <v>660</v>
          </cell>
          <cell r="T82">
            <v>54</v>
          </cell>
          <cell r="U82">
            <v>378</v>
          </cell>
          <cell r="V82">
            <v>53</v>
          </cell>
          <cell r="W82">
            <v>392.2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F82">
            <v>2590.2</v>
          </cell>
          <cell r="AG82">
            <v>2590.2</v>
          </cell>
          <cell r="AH82">
            <v>12</v>
          </cell>
          <cell r="AI82">
            <v>0.9077327938284725</v>
          </cell>
          <cell r="AJ82">
            <v>11</v>
          </cell>
          <cell r="AN82" t="str">
            <v>11</v>
          </cell>
        </row>
        <row r="83">
          <cell r="B83">
            <v>576</v>
          </cell>
          <cell r="C83" t="str">
            <v>Raková</v>
          </cell>
          <cell r="D83" t="str">
            <v>Daniela</v>
          </cell>
          <cell r="E83">
            <v>2007</v>
          </cell>
          <cell r="G83" t="str">
            <v>Rocky Monkeys, Sokol Brno I</v>
          </cell>
          <cell r="H83" t="str">
            <v>CZ</v>
          </cell>
          <cell r="I83">
            <v>0.447783730691299</v>
          </cell>
          <cell r="K83">
            <v>0</v>
          </cell>
          <cell r="M83">
            <v>0</v>
          </cell>
          <cell r="N83">
            <v>100</v>
          </cell>
          <cell r="O83">
            <v>560</v>
          </cell>
          <cell r="P83">
            <v>100</v>
          </cell>
          <cell r="Q83">
            <v>600</v>
          </cell>
          <cell r="R83">
            <v>86</v>
          </cell>
          <cell r="S83">
            <v>567.6</v>
          </cell>
          <cell r="T83">
            <v>54</v>
          </cell>
          <cell r="U83">
            <v>378</v>
          </cell>
          <cell r="V83">
            <v>53</v>
          </cell>
          <cell r="W83">
            <v>392.2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F83">
            <v>2497.8</v>
          </cell>
          <cell r="AG83">
            <v>2497.8</v>
          </cell>
          <cell r="AH83">
            <v>13</v>
          </cell>
          <cell r="AI83">
            <v>0.550402106018737</v>
          </cell>
          <cell r="AJ83">
            <v>12</v>
          </cell>
          <cell r="AN83" t="str">
            <v>12</v>
          </cell>
        </row>
        <row r="84">
          <cell r="B84">
            <v>572</v>
          </cell>
          <cell r="C84" t="str">
            <v>Okáčová</v>
          </cell>
          <cell r="D84" t="str">
            <v>Klára</v>
          </cell>
          <cell r="E84">
            <v>2007</v>
          </cell>
          <cell r="G84" t="str">
            <v>HO Příbor z.s.</v>
          </cell>
          <cell r="H84" t="str">
            <v>CZ</v>
          </cell>
          <cell r="I84">
            <v>0.274084933567792</v>
          </cell>
          <cell r="K84">
            <v>0</v>
          </cell>
          <cell r="M84">
            <v>0</v>
          </cell>
          <cell r="N84">
            <v>100</v>
          </cell>
          <cell r="O84">
            <v>560</v>
          </cell>
          <cell r="P84">
            <v>100</v>
          </cell>
          <cell r="Q84">
            <v>600</v>
          </cell>
          <cell r="R84">
            <v>66</v>
          </cell>
          <cell r="S84">
            <v>435.6</v>
          </cell>
          <cell r="T84">
            <v>58</v>
          </cell>
          <cell r="U84">
            <v>406</v>
          </cell>
          <cell r="V84">
            <v>60</v>
          </cell>
          <cell r="W84">
            <v>444</v>
          </cell>
          <cell r="Y84">
            <v>0</v>
          </cell>
          <cell r="AA84">
            <v>0</v>
          </cell>
          <cell r="AC84">
            <v>0</v>
          </cell>
          <cell r="AE84">
            <v>0</v>
          </cell>
          <cell r="AF84">
            <v>2445.6</v>
          </cell>
          <cell r="AG84">
            <v>2445.6</v>
          </cell>
          <cell r="AH84">
            <v>14</v>
          </cell>
          <cell r="AI84">
            <v>0.35939361713826656</v>
          </cell>
          <cell r="AJ84">
            <v>13</v>
          </cell>
          <cell r="AN84" t="str">
            <v>13</v>
          </cell>
        </row>
        <row r="85">
          <cell r="B85">
            <v>554</v>
          </cell>
          <cell r="C85" t="str">
            <v>Cikánková</v>
          </cell>
          <cell r="D85" t="str">
            <v>Terezie</v>
          </cell>
          <cell r="E85">
            <v>2008</v>
          </cell>
          <cell r="G85" t="str">
            <v>Rocky Monkeys, Sokol Brno I</v>
          </cell>
          <cell r="H85" t="str">
            <v>CZ</v>
          </cell>
          <cell r="I85">
            <v>0.27851736173033703</v>
          </cell>
          <cell r="K85">
            <v>0</v>
          </cell>
          <cell r="M85">
            <v>0</v>
          </cell>
          <cell r="N85">
            <v>100</v>
          </cell>
          <cell r="O85">
            <v>560</v>
          </cell>
          <cell r="P85">
            <v>92</v>
          </cell>
          <cell r="Q85">
            <v>552</v>
          </cell>
          <cell r="R85">
            <v>82</v>
          </cell>
          <cell r="S85">
            <v>541.2</v>
          </cell>
          <cell r="T85">
            <v>50</v>
          </cell>
          <cell r="U85">
            <v>350</v>
          </cell>
          <cell r="V85">
            <v>58</v>
          </cell>
          <cell r="W85">
            <v>429.2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F85">
            <v>2432.4</v>
          </cell>
          <cell r="AG85">
            <v>2432.4</v>
          </cell>
          <cell r="AH85">
            <v>15</v>
          </cell>
          <cell r="AI85">
            <v>0.18766735098324716</v>
          </cell>
          <cell r="AJ85">
            <v>14</v>
          </cell>
          <cell r="AN85" t="str">
            <v>14</v>
          </cell>
        </row>
        <row r="86">
          <cell r="B86">
            <v>594</v>
          </cell>
          <cell r="C86" t="str">
            <v>Cisovská</v>
          </cell>
          <cell r="D86" t="str">
            <v>Máša</v>
          </cell>
          <cell r="E86">
            <v>2007</v>
          </cell>
          <cell r="G86" t="str">
            <v>"Korcle"-Tendon Blok Ostrava</v>
          </cell>
          <cell r="H86" t="str">
            <v>CZ</v>
          </cell>
          <cell r="I86">
            <v>0.66212607268244</v>
          </cell>
          <cell r="K86">
            <v>0</v>
          </cell>
          <cell r="M86">
            <v>0</v>
          </cell>
          <cell r="N86">
            <v>82</v>
          </cell>
          <cell r="O86">
            <v>459.2</v>
          </cell>
          <cell r="P86">
            <v>100</v>
          </cell>
          <cell r="Q86">
            <v>600</v>
          </cell>
          <cell r="R86">
            <v>79</v>
          </cell>
          <cell r="S86">
            <v>521.4</v>
          </cell>
          <cell r="T86">
            <v>58</v>
          </cell>
          <cell r="U86">
            <v>406</v>
          </cell>
          <cell r="V86">
            <v>53</v>
          </cell>
          <cell r="W86">
            <v>392.2</v>
          </cell>
          <cell r="Y86">
            <v>0</v>
          </cell>
          <cell r="AA86">
            <v>0</v>
          </cell>
          <cell r="AC86">
            <v>0</v>
          </cell>
          <cell r="AE86">
            <v>0</v>
          </cell>
          <cell r="AF86">
            <v>2378.8</v>
          </cell>
          <cell r="AG86">
            <v>2378.8</v>
          </cell>
          <cell r="AH86">
            <v>16</v>
          </cell>
          <cell r="AI86">
            <v>0.5673004114069045</v>
          </cell>
          <cell r="AJ86">
            <v>15</v>
          </cell>
          <cell r="AN86" t="str">
            <v>15</v>
          </cell>
        </row>
        <row r="87">
          <cell r="B87">
            <v>585</v>
          </cell>
          <cell r="C87" t="str">
            <v>Vlčková</v>
          </cell>
          <cell r="D87" t="str">
            <v>Kristýna</v>
          </cell>
          <cell r="E87">
            <v>2007</v>
          </cell>
          <cell r="G87" t="str">
            <v>"Korcle"-Tendon Blok Ostrava</v>
          </cell>
          <cell r="H87" t="str">
            <v>CZ</v>
          </cell>
          <cell r="I87">
            <v>0.767794011626393</v>
          </cell>
          <cell r="K87">
            <v>0</v>
          </cell>
          <cell r="M87">
            <v>0</v>
          </cell>
          <cell r="N87">
            <v>100</v>
          </cell>
          <cell r="O87">
            <v>560</v>
          </cell>
          <cell r="P87">
            <v>100</v>
          </cell>
          <cell r="Q87">
            <v>600</v>
          </cell>
          <cell r="R87">
            <v>66</v>
          </cell>
          <cell r="S87">
            <v>435.6</v>
          </cell>
          <cell r="T87">
            <v>49</v>
          </cell>
          <cell r="U87">
            <v>343</v>
          </cell>
          <cell r="V87">
            <v>57</v>
          </cell>
          <cell r="W87">
            <v>421.8</v>
          </cell>
          <cell r="Y87">
            <v>0</v>
          </cell>
          <cell r="AA87">
            <v>0</v>
          </cell>
          <cell r="AC87">
            <v>0</v>
          </cell>
          <cell r="AE87">
            <v>0</v>
          </cell>
          <cell r="AF87">
            <v>2360.4</v>
          </cell>
          <cell r="AG87">
            <v>2360.4</v>
          </cell>
          <cell r="AH87">
            <v>17</v>
          </cell>
          <cell r="AI87">
            <v>0.4347463664598763</v>
          </cell>
          <cell r="AJ87">
            <v>16</v>
          </cell>
          <cell r="AN87" t="str">
            <v>16</v>
          </cell>
        </row>
        <row r="88">
          <cell r="B88">
            <v>593</v>
          </cell>
          <cell r="C88" t="str">
            <v>Slaninová</v>
          </cell>
          <cell r="D88" t="str">
            <v>Adéla</v>
          </cell>
          <cell r="E88">
            <v>2008</v>
          </cell>
          <cell r="G88" t="str">
            <v>"Korcle"-Tendon Blok Ostrava</v>
          </cell>
          <cell r="H88" t="str">
            <v>CZ</v>
          </cell>
          <cell r="I88">
            <v>0.5556050478480761</v>
          </cell>
          <cell r="K88">
            <v>0</v>
          </cell>
          <cell r="M88">
            <v>0</v>
          </cell>
          <cell r="N88">
            <v>100</v>
          </cell>
          <cell r="O88">
            <v>560</v>
          </cell>
          <cell r="P88">
            <v>100</v>
          </cell>
          <cell r="Q88">
            <v>600</v>
          </cell>
          <cell r="R88">
            <v>64</v>
          </cell>
          <cell r="S88">
            <v>422.4</v>
          </cell>
          <cell r="T88">
            <v>48</v>
          </cell>
          <cell r="U88">
            <v>336</v>
          </cell>
          <cell r="V88">
            <v>52</v>
          </cell>
          <cell r="W88">
            <v>384.8</v>
          </cell>
          <cell r="Y88">
            <v>0</v>
          </cell>
          <cell r="AA88">
            <v>0</v>
          </cell>
          <cell r="AC88">
            <v>0</v>
          </cell>
          <cell r="AE88">
            <v>0</v>
          </cell>
          <cell r="AF88">
            <v>2303.2</v>
          </cell>
          <cell r="AG88">
            <v>2303.2</v>
          </cell>
          <cell r="AH88">
            <v>18</v>
          </cell>
          <cell r="AI88">
            <v>0.41002345946617424</v>
          </cell>
          <cell r="AJ88">
            <v>17</v>
          </cell>
          <cell r="AN88" t="str">
            <v>17</v>
          </cell>
        </row>
        <row r="89">
          <cell r="B89">
            <v>557</v>
          </cell>
          <cell r="C89" t="str">
            <v>Fajbišová</v>
          </cell>
          <cell r="D89" t="str">
            <v>Lada</v>
          </cell>
          <cell r="E89">
            <v>2008</v>
          </cell>
          <cell r="G89" t="str">
            <v>"Korcle"-Tendon Blok Ostrava</v>
          </cell>
          <cell r="H89" t="str">
            <v>CZ</v>
          </cell>
          <cell r="I89">
            <v>0.9617324548307811</v>
          </cell>
          <cell r="K89">
            <v>0</v>
          </cell>
          <cell r="M89">
            <v>0</v>
          </cell>
          <cell r="N89">
            <v>70</v>
          </cell>
          <cell r="O89">
            <v>392</v>
          </cell>
          <cell r="P89">
            <v>60</v>
          </cell>
          <cell r="Q89">
            <v>360</v>
          </cell>
          <cell r="R89">
            <v>61</v>
          </cell>
          <cell r="S89">
            <v>402.6</v>
          </cell>
          <cell r="T89">
            <v>48</v>
          </cell>
          <cell r="U89">
            <v>336</v>
          </cell>
          <cell r="V89">
            <v>44</v>
          </cell>
          <cell r="W89">
            <v>325.6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F89">
            <v>1816.2</v>
          </cell>
          <cell r="AG89">
            <v>1816.2</v>
          </cell>
          <cell r="AH89">
            <v>19</v>
          </cell>
          <cell r="AI89">
            <v>0.007714002626016736</v>
          </cell>
          <cell r="AJ89">
            <v>18</v>
          </cell>
          <cell r="AN89" t="str">
            <v>18</v>
          </cell>
        </row>
        <row r="90">
          <cell r="B90">
            <v>584</v>
          </cell>
          <cell r="C90" t="str">
            <v>Tůnová</v>
          </cell>
          <cell r="D90" t="str">
            <v>Kateřina</v>
          </cell>
          <cell r="E90">
            <v>2008</v>
          </cell>
          <cell r="G90" t="str">
            <v>Rocky Monkeys; Sokol Brno I</v>
          </cell>
          <cell r="H90" t="str">
            <v>CZ</v>
          </cell>
          <cell r="I90">
            <v>0.773164177080616</v>
          </cell>
          <cell r="K90">
            <v>0</v>
          </cell>
          <cell r="M90">
            <v>0</v>
          </cell>
          <cell r="N90">
            <v>56</v>
          </cell>
          <cell r="O90">
            <v>313.6</v>
          </cell>
          <cell r="P90">
            <v>61</v>
          </cell>
          <cell r="Q90">
            <v>366</v>
          </cell>
          <cell r="R90">
            <v>62</v>
          </cell>
          <cell r="S90">
            <v>409.2</v>
          </cell>
          <cell r="T90">
            <v>48</v>
          </cell>
          <cell r="U90">
            <v>336</v>
          </cell>
          <cell r="V90">
            <v>50</v>
          </cell>
          <cell r="W90">
            <v>370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F90">
            <v>1794.8</v>
          </cell>
          <cell r="AG90">
            <v>1794.8</v>
          </cell>
          <cell r="AH90">
            <v>20</v>
          </cell>
          <cell r="AI90">
            <v>0.14577392139472067</v>
          </cell>
          <cell r="AJ90">
            <v>19</v>
          </cell>
          <cell r="AN90" t="str">
            <v>19</v>
          </cell>
        </row>
        <row r="91">
          <cell r="B91" t="e">
            <v>#N/A</v>
          </cell>
          <cell r="AF91">
            <v>0</v>
          </cell>
        </row>
        <row r="92">
          <cell r="B92" t="e">
            <v>#N/A</v>
          </cell>
          <cell r="AF92">
            <v>0</v>
          </cell>
        </row>
        <row r="93">
          <cell r="B93" t="e">
            <v>#N/A</v>
          </cell>
          <cell r="AF93">
            <v>0</v>
          </cell>
        </row>
        <row r="94">
          <cell r="B94" t="e">
            <v>#N/A</v>
          </cell>
          <cell r="AF94">
            <v>0</v>
          </cell>
        </row>
        <row r="95">
          <cell r="B95" t="e">
            <v>#N/A</v>
          </cell>
          <cell r="AF95">
            <v>0</v>
          </cell>
        </row>
        <row r="96">
          <cell r="B96" t="e">
            <v>#N/A</v>
          </cell>
          <cell r="AF96">
            <v>0</v>
          </cell>
        </row>
        <row r="97">
          <cell r="B97" t="e">
            <v>#N/A</v>
          </cell>
          <cell r="AF97">
            <v>0</v>
          </cell>
        </row>
        <row r="98">
          <cell r="B98" t="e">
            <v>#N/A</v>
          </cell>
          <cell r="AF98">
            <v>0</v>
          </cell>
        </row>
        <row r="99">
          <cell r="B99" t="e">
            <v>#N/A</v>
          </cell>
          <cell r="AF99">
            <v>0</v>
          </cell>
        </row>
        <row r="100">
          <cell r="B100" t="e">
            <v>#N/A</v>
          </cell>
          <cell r="AF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  <cell r="I101">
            <v>0.007191465236246586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J102" t="str">
            <v>Cesta č.1</v>
          </cell>
          <cell r="L102" t="str">
            <v>Cesta č.2</v>
          </cell>
          <cell r="N102" t="str">
            <v>Cesta č.3</v>
          </cell>
          <cell r="P102" t="str">
            <v>Cesta č.4</v>
          </cell>
          <cell r="R102" t="str">
            <v>Cesta č.5</v>
          </cell>
          <cell r="T102" t="str">
            <v>Cesta č.6</v>
          </cell>
          <cell r="V102" t="str">
            <v>Cesta č.7</v>
          </cell>
          <cell r="X102" t="str">
            <v>Cesta č.8</v>
          </cell>
          <cell r="Z102" t="str">
            <v>Cesta č.9</v>
          </cell>
          <cell r="AB102" t="str">
            <v>Cesta č.10</v>
          </cell>
          <cell r="AD102" t="str">
            <v>Cesta č.11</v>
          </cell>
        </row>
        <row r="103">
          <cell r="B103">
            <v>80</v>
          </cell>
          <cell r="C103" t="str">
            <v>Ćwiąkała</v>
          </cell>
          <cell r="D103" t="str">
            <v>Paweł</v>
          </cell>
          <cell r="E103">
            <v>2007</v>
          </cell>
          <cell r="G103" t="str">
            <v>KW Jastrzębie</v>
          </cell>
          <cell r="H103" t="str">
            <v>PL</v>
          </cell>
          <cell r="I103">
            <v>0.216614635894075</v>
          </cell>
          <cell r="K103">
            <v>0</v>
          </cell>
          <cell r="M103">
            <v>0</v>
          </cell>
          <cell r="N103">
            <v>100</v>
          </cell>
          <cell r="O103">
            <v>560</v>
          </cell>
          <cell r="P103">
            <v>100</v>
          </cell>
          <cell r="Q103">
            <v>600</v>
          </cell>
          <cell r="R103">
            <v>100</v>
          </cell>
          <cell r="S103">
            <v>660</v>
          </cell>
          <cell r="T103">
            <v>100</v>
          </cell>
          <cell r="U103">
            <v>700</v>
          </cell>
          <cell r="V103">
            <v>100</v>
          </cell>
          <cell r="W103">
            <v>740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F103">
            <v>3260</v>
          </cell>
          <cell r="AG103">
            <v>3260</v>
          </cell>
          <cell r="AH103">
            <v>1</v>
          </cell>
          <cell r="AI103">
            <v>0.35261951037682593</v>
          </cell>
          <cell r="AJ103" t="str">
            <v>NE</v>
          </cell>
          <cell r="AN103" t="str">
            <v>NE</v>
          </cell>
        </row>
        <row r="104">
          <cell r="B104">
            <v>71</v>
          </cell>
          <cell r="C104" t="str">
            <v>Skoupý</v>
          </cell>
          <cell r="D104" t="str">
            <v>Samuel</v>
          </cell>
          <cell r="E104">
            <v>2007</v>
          </cell>
          <cell r="G104" t="str">
            <v>Rocky Monkeys, Sokol Brno I</v>
          </cell>
          <cell r="H104" t="str">
            <v>CZ</v>
          </cell>
          <cell r="I104">
            <v>0.19623327744193403</v>
          </cell>
          <cell r="K104">
            <v>0</v>
          </cell>
          <cell r="M104">
            <v>0</v>
          </cell>
          <cell r="N104">
            <v>100</v>
          </cell>
          <cell r="O104">
            <v>560</v>
          </cell>
          <cell r="P104">
            <v>100</v>
          </cell>
          <cell r="Q104">
            <v>600</v>
          </cell>
          <cell r="R104">
            <v>100</v>
          </cell>
          <cell r="S104">
            <v>660</v>
          </cell>
          <cell r="T104">
            <v>100</v>
          </cell>
          <cell r="U104">
            <v>700</v>
          </cell>
          <cell r="V104">
            <v>89</v>
          </cell>
          <cell r="W104">
            <v>658.6</v>
          </cell>
          <cell r="X104">
            <v>59.1</v>
          </cell>
          <cell r="Y104">
            <v>472.8</v>
          </cell>
          <cell r="AA104">
            <v>0</v>
          </cell>
          <cell r="AC104">
            <v>0</v>
          </cell>
          <cell r="AE104">
            <v>0</v>
          </cell>
          <cell r="AF104">
            <v>3178.6</v>
          </cell>
          <cell r="AG104">
            <v>3651.4</v>
          </cell>
          <cell r="AH104">
            <v>2</v>
          </cell>
          <cell r="AI104">
            <v>0.8092535093892366</v>
          </cell>
          <cell r="AJ104">
            <v>1</v>
          </cell>
          <cell r="AN104" t="str">
            <v>1</v>
          </cell>
        </row>
        <row r="105">
          <cell r="B105">
            <v>60</v>
          </cell>
          <cell r="C105" t="str">
            <v>Jaroš</v>
          </cell>
          <cell r="D105" t="str">
            <v>Václav</v>
          </cell>
          <cell r="E105">
            <v>2007</v>
          </cell>
          <cell r="G105" t="str">
            <v>Rocky Monkeys, Sokol Brno I</v>
          </cell>
          <cell r="H105" t="str">
            <v>CZ</v>
          </cell>
          <cell r="I105">
            <v>0.35900543350726405</v>
          </cell>
          <cell r="K105">
            <v>0</v>
          </cell>
          <cell r="M105">
            <v>0</v>
          </cell>
          <cell r="N105">
            <v>100</v>
          </cell>
          <cell r="O105">
            <v>560</v>
          </cell>
          <cell r="P105">
            <v>100</v>
          </cell>
          <cell r="Q105">
            <v>600</v>
          </cell>
          <cell r="R105">
            <v>100</v>
          </cell>
          <cell r="S105">
            <v>660</v>
          </cell>
          <cell r="T105">
            <v>100</v>
          </cell>
          <cell r="U105">
            <v>700</v>
          </cell>
          <cell r="V105">
            <v>89</v>
          </cell>
          <cell r="W105">
            <v>658.6</v>
          </cell>
          <cell r="X105">
            <v>59</v>
          </cell>
          <cell r="Y105">
            <v>472</v>
          </cell>
          <cell r="AA105">
            <v>0</v>
          </cell>
          <cell r="AC105">
            <v>0</v>
          </cell>
          <cell r="AE105">
            <v>0</v>
          </cell>
          <cell r="AF105">
            <v>3178.6</v>
          </cell>
          <cell r="AG105">
            <v>3650.6</v>
          </cell>
          <cell r="AH105">
            <v>3</v>
          </cell>
          <cell r="AI105">
            <v>0.3388820691034198</v>
          </cell>
          <cell r="AJ105">
            <v>2</v>
          </cell>
          <cell r="AN105" t="str">
            <v>2</v>
          </cell>
        </row>
        <row r="106">
          <cell r="B106">
            <v>61</v>
          </cell>
          <cell r="C106" t="str">
            <v>Kovařík</v>
          </cell>
          <cell r="D106" t="str">
            <v>Kryštof</v>
          </cell>
          <cell r="E106">
            <v>2007</v>
          </cell>
          <cell r="G106" t="str">
            <v>HK Babí lom Kuřim</v>
          </cell>
          <cell r="H106" t="str">
            <v>CZ</v>
          </cell>
          <cell r="I106">
            <v>0.0007187686860561371</v>
          </cell>
          <cell r="K106">
            <v>0</v>
          </cell>
          <cell r="M106">
            <v>0</v>
          </cell>
          <cell r="N106">
            <v>100</v>
          </cell>
          <cell r="O106">
            <v>560</v>
          </cell>
          <cell r="P106">
            <v>100</v>
          </cell>
          <cell r="Q106">
            <v>600</v>
          </cell>
          <cell r="R106">
            <v>100</v>
          </cell>
          <cell r="S106">
            <v>660</v>
          </cell>
          <cell r="T106">
            <v>71</v>
          </cell>
          <cell r="U106">
            <v>497</v>
          </cell>
          <cell r="V106">
            <v>100</v>
          </cell>
          <cell r="W106">
            <v>740</v>
          </cell>
          <cell r="Y106">
            <v>0</v>
          </cell>
          <cell r="AA106">
            <v>0</v>
          </cell>
          <cell r="AC106">
            <v>0</v>
          </cell>
          <cell r="AE106">
            <v>0</v>
          </cell>
          <cell r="AF106">
            <v>3057</v>
          </cell>
          <cell r="AG106">
            <v>3057</v>
          </cell>
          <cell r="AH106">
            <v>4</v>
          </cell>
          <cell r="AI106">
            <v>0.3310837803874165</v>
          </cell>
          <cell r="AJ106">
            <v>3</v>
          </cell>
          <cell r="AN106" t="str">
            <v>3</v>
          </cell>
        </row>
        <row r="107">
          <cell r="B107">
            <v>85</v>
          </cell>
          <cell r="C107" t="str">
            <v>Bosetti</v>
          </cell>
          <cell r="D107" t="str">
            <v>Eryk</v>
          </cell>
          <cell r="E107">
            <v>2008</v>
          </cell>
          <cell r="G107" t="str">
            <v>Tarnogaj Wroclaw</v>
          </cell>
          <cell r="H107" t="str">
            <v>PL</v>
          </cell>
          <cell r="I107">
            <v>0.859214898897335</v>
          </cell>
          <cell r="K107">
            <v>0</v>
          </cell>
          <cell r="M107">
            <v>0</v>
          </cell>
          <cell r="N107">
            <v>100</v>
          </cell>
          <cell r="O107">
            <v>560</v>
          </cell>
          <cell r="P107">
            <v>100</v>
          </cell>
          <cell r="Q107">
            <v>600</v>
          </cell>
          <cell r="R107">
            <v>100</v>
          </cell>
          <cell r="S107">
            <v>660</v>
          </cell>
          <cell r="T107">
            <v>58</v>
          </cell>
          <cell r="U107">
            <v>406</v>
          </cell>
          <cell r="V107">
            <v>88</v>
          </cell>
          <cell r="W107">
            <v>651.2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F107">
            <v>2877.2</v>
          </cell>
          <cell r="AG107">
            <v>2877.2</v>
          </cell>
          <cell r="AH107">
            <v>5</v>
          </cell>
          <cell r="AI107">
            <v>0.857462425949052</v>
          </cell>
          <cell r="AJ107" t="str">
            <v>NE</v>
          </cell>
          <cell r="AN107" t="str">
            <v>NE</v>
          </cell>
        </row>
        <row r="108">
          <cell r="B108">
            <v>65</v>
          </cell>
          <cell r="C108" t="str">
            <v>Patloka</v>
          </cell>
          <cell r="D108" t="str">
            <v>Nikolas</v>
          </cell>
          <cell r="E108">
            <v>2007</v>
          </cell>
          <cell r="G108" t="str">
            <v>Rocky Monkeys, Sokol Brno I</v>
          </cell>
          <cell r="H108" t="str">
            <v>CZ</v>
          </cell>
          <cell r="I108">
            <v>0.38672637310810404</v>
          </cell>
          <cell r="K108">
            <v>0</v>
          </cell>
          <cell r="M108">
            <v>0</v>
          </cell>
          <cell r="N108">
            <v>100</v>
          </cell>
          <cell r="O108">
            <v>560</v>
          </cell>
          <cell r="P108">
            <v>100</v>
          </cell>
          <cell r="Q108">
            <v>600</v>
          </cell>
          <cell r="R108">
            <v>100</v>
          </cell>
          <cell r="S108">
            <v>660</v>
          </cell>
          <cell r="T108">
            <v>62</v>
          </cell>
          <cell r="U108">
            <v>434</v>
          </cell>
          <cell r="V108">
            <v>80</v>
          </cell>
          <cell r="W108">
            <v>592</v>
          </cell>
          <cell r="Y108">
            <v>0</v>
          </cell>
          <cell r="AA108">
            <v>0</v>
          </cell>
          <cell r="AC108">
            <v>0</v>
          </cell>
          <cell r="AE108">
            <v>0</v>
          </cell>
          <cell r="AF108">
            <v>2846</v>
          </cell>
          <cell r="AG108">
            <v>2846</v>
          </cell>
          <cell r="AH108">
            <v>6</v>
          </cell>
          <cell r="AI108">
            <v>0.877660098252818</v>
          </cell>
          <cell r="AJ108">
            <v>4</v>
          </cell>
          <cell r="AN108" t="str">
            <v>4</v>
          </cell>
        </row>
        <row r="109">
          <cell r="B109">
            <v>92</v>
          </cell>
          <cell r="C109" t="str">
            <v>Byrka</v>
          </cell>
          <cell r="D109" t="str">
            <v>Filip</v>
          </cell>
          <cell r="E109">
            <v>2007</v>
          </cell>
          <cell r="G109" t="str">
            <v>Tarnogaj Wroclaw</v>
          </cell>
          <cell r="H109" t="str">
            <v>PL</v>
          </cell>
          <cell r="I109">
            <v>0.8658134685829281</v>
          </cell>
          <cell r="K109">
            <v>0</v>
          </cell>
          <cell r="M109">
            <v>0</v>
          </cell>
          <cell r="N109">
            <v>100</v>
          </cell>
          <cell r="O109">
            <v>560</v>
          </cell>
          <cell r="P109">
            <v>100</v>
          </cell>
          <cell r="Q109">
            <v>600</v>
          </cell>
          <cell r="R109">
            <v>100</v>
          </cell>
          <cell r="S109">
            <v>660</v>
          </cell>
          <cell r="T109">
            <v>71</v>
          </cell>
          <cell r="U109">
            <v>497</v>
          </cell>
          <cell r="V109">
            <v>66</v>
          </cell>
          <cell r="W109">
            <v>488.4</v>
          </cell>
          <cell r="Y109">
            <v>0</v>
          </cell>
          <cell r="AA109">
            <v>0</v>
          </cell>
          <cell r="AC109">
            <v>0</v>
          </cell>
          <cell r="AE109">
            <v>0</v>
          </cell>
          <cell r="AF109">
            <v>2805.4</v>
          </cell>
          <cell r="AG109">
            <v>2805.4</v>
          </cell>
          <cell r="AH109">
            <v>7</v>
          </cell>
          <cell r="AI109">
            <v>0.3810828428249806</v>
          </cell>
          <cell r="AJ109" t="str">
            <v>NE</v>
          </cell>
          <cell r="AN109" t="str">
            <v>NE</v>
          </cell>
        </row>
        <row r="110">
          <cell r="B110">
            <v>79</v>
          </cell>
          <cell r="C110" t="str">
            <v>Janačík</v>
          </cell>
          <cell r="D110" t="str">
            <v>Tadeáš</v>
          </cell>
          <cell r="E110">
            <v>2007</v>
          </cell>
          <cell r="G110" t="str">
            <v>Rocky Monkeys, Sokol Brno I</v>
          </cell>
          <cell r="H110" t="str">
            <v>CZ</v>
          </cell>
          <cell r="I110">
            <v>0.17000313778407902</v>
          </cell>
          <cell r="K110">
            <v>0</v>
          </cell>
          <cell r="M110">
            <v>0</v>
          </cell>
          <cell r="N110">
            <v>100</v>
          </cell>
          <cell r="O110">
            <v>560</v>
          </cell>
          <cell r="P110">
            <v>100</v>
          </cell>
          <cell r="Q110">
            <v>600</v>
          </cell>
          <cell r="R110">
            <v>100</v>
          </cell>
          <cell r="S110">
            <v>660</v>
          </cell>
          <cell r="T110">
            <v>59</v>
          </cell>
          <cell r="U110">
            <v>413</v>
          </cell>
          <cell r="V110">
            <v>62</v>
          </cell>
          <cell r="W110">
            <v>458.8</v>
          </cell>
          <cell r="Y110">
            <v>0</v>
          </cell>
          <cell r="AA110">
            <v>0</v>
          </cell>
          <cell r="AC110">
            <v>0</v>
          </cell>
          <cell r="AE110">
            <v>0</v>
          </cell>
          <cell r="AF110">
            <v>2691.8</v>
          </cell>
          <cell r="AG110">
            <v>2691.8</v>
          </cell>
          <cell r="AH110">
            <v>8</v>
          </cell>
          <cell r="AI110">
            <v>0.83252417226322</v>
          </cell>
          <cell r="AJ110">
            <v>5</v>
          </cell>
          <cell r="AN110" t="str">
            <v>5</v>
          </cell>
        </row>
        <row r="111">
          <cell r="B111">
            <v>87</v>
          </cell>
          <cell r="C111" t="str">
            <v>Ošmera</v>
          </cell>
          <cell r="D111" t="str">
            <v>Josef</v>
          </cell>
          <cell r="E111">
            <v>2007</v>
          </cell>
          <cell r="G111" t="str">
            <v>Lezčata Kuřim</v>
          </cell>
          <cell r="H111" t="str">
            <v>CZ</v>
          </cell>
          <cell r="I111">
            <v>0.711762744467706</v>
          </cell>
          <cell r="K111">
            <v>0</v>
          </cell>
          <cell r="M111">
            <v>0</v>
          </cell>
          <cell r="N111">
            <v>100</v>
          </cell>
          <cell r="O111">
            <v>560</v>
          </cell>
          <cell r="P111">
            <v>100</v>
          </cell>
          <cell r="Q111">
            <v>600</v>
          </cell>
          <cell r="R111">
            <v>100</v>
          </cell>
          <cell r="S111">
            <v>660</v>
          </cell>
          <cell r="T111">
            <v>58</v>
          </cell>
          <cell r="U111">
            <v>406</v>
          </cell>
          <cell r="V111">
            <v>59</v>
          </cell>
          <cell r="W111">
            <v>436.6</v>
          </cell>
          <cell r="Y111">
            <v>0</v>
          </cell>
          <cell r="AA111">
            <v>0</v>
          </cell>
          <cell r="AC111">
            <v>0</v>
          </cell>
          <cell r="AE111">
            <v>0</v>
          </cell>
          <cell r="AF111">
            <v>2662.6</v>
          </cell>
          <cell r="AG111">
            <v>2662.6</v>
          </cell>
          <cell r="AH111" t="str">
            <v>9až10</v>
          </cell>
          <cell r="AI111">
            <v>0.6252650052774698</v>
          </cell>
          <cell r="AJ111" t="str">
            <v>6až7</v>
          </cell>
          <cell r="AN111" t="str">
            <v>6až7</v>
          </cell>
        </row>
        <row r="112">
          <cell r="B112">
            <v>86</v>
          </cell>
          <cell r="C112" t="str">
            <v>Ošmera</v>
          </cell>
          <cell r="D112" t="str">
            <v>Adam</v>
          </cell>
          <cell r="E112">
            <v>2007</v>
          </cell>
          <cell r="G112" t="str">
            <v>Lezčata Kuřim</v>
          </cell>
          <cell r="H112" t="str">
            <v>CZ</v>
          </cell>
          <cell r="I112">
            <v>0.36474390747025603</v>
          </cell>
          <cell r="K112">
            <v>0</v>
          </cell>
          <cell r="M112">
            <v>0</v>
          </cell>
          <cell r="N112">
            <v>100</v>
          </cell>
          <cell r="O112">
            <v>560</v>
          </cell>
          <cell r="P112">
            <v>100</v>
          </cell>
          <cell r="Q112">
            <v>600</v>
          </cell>
          <cell r="R112">
            <v>100</v>
          </cell>
          <cell r="S112">
            <v>660</v>
          </cell>
          <cell r="T112">
            <v>58</v>
          </cell>
          <cell r="U112">
            <v>406</v>
          </cell>
          <cell r="V112">
            <v>59</v>
          </cell>
          <cell r="W112">
            <v>436.6</v>
          </cell>
          <cell r="Y112">
            <v>0</v>
          </cell>
          <cell r="AA112">
            <v>0</v>
          </cell>
          <cell r="AC112">
            <v>0</v>
          </cell>
          <cell r="AE112">
            <v>0</v>
          </cell>
          <cell r="AF112">
            <v>2662.6</v>
          </cell>
          <cell r="AG112">
            <v>2662.6</v>
          </cell>
          <cell r="AH112" t="str">
            <v>9až10</v>
          </cell>
          <cell r="AI112">
            <v>0.837860869942233</v>
          </cell>
          <cell r="AJ112" t="str">
            <v>6až7</v>
          </cell>
          <cell r="AN112" t="str">
            <v>6až7</v>
          </cell>
        </row>
        <row r="113">
          <cell r="B113">
            <v>69</v>
          </cell>
          <cell r="C113" t="str">
            <v>Pšenica </v>
          </cell>
          <cell r="D113" t="str">
            <v>Ondřej</v>
          </cell>
          <cell r="E113">
            <v>2007</v>
          </cell>
          <cell r="G113" t="str">
            <v>Alpin club Rožnov p.R.</v>
          </cell>
          <cell r="H113" t="str">
            <v>CZ</v>
          </cell>
          <cell r="I113">
            <v>0.75345384911634</v>
          </cell>
          <cell r="K113">
            <v>0</v>
          </cell>
          <cell r="M113">
            <v>0</v>
          </cell>
          <cell r="N113">
            <v>100</v>
          </cell>
          <cell r="O113">
            <v>560</v>
          </cell>
          <cell r="P113">
            <v>100</v>
          </cell>
          <cell r="Q113">
            <v>600</v>
          </cell>
          <cell r="R113">
            <v>100</v>
          </cell>
          <cell r="S113">
            <v>660</v>
          </cell>
          <cell r="T113">
            <v>58</v>
          </cell>
          <cell r="U113">
            <v>406</v>
          </cell>
          <cell r="V113">
            <v>58</v>
          </cell>
          <cell r="W113">
            <v>429.2</v>
          </cell>
          <cell r="Y113">
            <v>0</v>
          </cell>
          <cell r="AA113">
            <v>0</v>
          </cell>
          <cell r="AC113">
            <v>0</v>
          </cell>
          <cell r="AE113">
            <v>0</v>
          </cell>
          <cell r="AF113">
            <v>2655.2</v>
          </cell>
          <cell r="AG113">
            <v>2655.2</v>
          </cell>
          <cell r="AH113">
            <v>11</v>
          </cell>
          <cell r="AI113">
            <v>0.17804148676805198</v>
          </cell>
          <cell r="AJ113">
            <v>8</v>
          </cell>
          <cell r="AN113" t="str">
            <v>8</v>
          </cell>
        </row>
        <row r="114">
          <cell r="B114">
            <v>52</v>
          </cell>
          <cell r="C114" t="str">
            <v>Cupák</v>
          </cell>
          <cell r="D114" t="str">
            <v>Matyáš</v>
          </cell>
          <cell r="E114">
            <v>2008</v>
          </cell>
          <cell r="G114" t="str">
            <v>Rocky Monkeys, Sokol Brno I</v>
          </cell>
          <cell r="H114" t="str">
            <v>CZ</v>
          </cell>
          <cell r="I114">
            <v>0.517026513116434</v>
          </cell>
          <cell r="K114">
            <v>0</v>
          </cell>
          <cell r="M114">
            <v>0</v>
          </cell>
          <cell r="N114">
            <v>100</v>
          </cell>
          <cell r="O114">
            <v>560</v>
          </cell>
          <cell r="P114">
            <v>100</v>
          </cell>
          <cell r="Q114">
            <v>600</v>
          </cell>
          <cell r="R114">
            <v>100</v>
          </cell>
          <cell r="S114">
            <v>660</v>
          </cell>
          <cell r="T114">
            <v>58</v>
          </cell>
          <cell r="U114">
            <v>406</v>
          </cell>
          <cell r="V114">
            <v>52</v>
          </cell>
          <cell r="W114">
            <v>384.8</v>
          </cell>
          <cell r="Y114">
            <v>0</v>
          </cell>
          <cell r="AA114">
            <v>0</v>
          </cell>
          <cell r="AC114">
            <v>0</v>
          </cell>
          <cell r="AE114">
            <v>0</v>
          </cell>
          <cell r="AF114">
            <v>2610.8</v>
          </cell>
          <cell r="AG114">
            <v>2610.8</v>
          </cell>
          <cell r="AH114">
            <v>12</v>
          </cell>
          <cell r="AI114">
            <v>0.022909847320988774</v>
          </cell>
          <cell r="AJ114">
            <v>9</v>
          </cell>
          <cell r="AN114" t="str">
            <v>9</v>
          </cell>
        </row>
        <row r="115">
          <cell r="B115">
            <v>68</v>
          </cell>
          <cell r="C115" t="str">
            <v>Potůček</v>
          </cell>
          <cell r="D115" t="str">
            <v>Kryštof</v>
          </cell>
          <cell r="E115">
            <v>2007</v>
          </cell>
          <cell r="G115" t="str">
            <v>Vertikon Zlín</v>
          </cell>
          <cell r="H115" t="str">
            <v>CZ</v>
          </cell>
          <cell r="I115">
            <v>0.5917445179075</v>
          </cell>
          <cell r="K115">
            <v>0</v>
          </cell>
          <cell r="M115">
            <v>0</v>
          </cell>
          <cell r="N115">
            <v>100</v>
          </cell>
          <cell r="O115">
            <v>560</v>
          </cell>
          <cell r="P115">
            <v>71</v>
          </cell>
          <cell r="Q115">
            <v>426</v>
          </cell>
          <cell r="R115">
            <v>100</v>
          </cell>
          <cell r="S115">
            <v>660</v>
          </cell>
          <cell r="T115">
            <v>58</v>
          </cell>
          <cell r="U115">
            <v>406</v>
          </cell>
          <cell r="V115">
            <v>61</v>
          </cell>
          <cell r="W115">
            <v>451.4</v>
          </cell>
          <cell r="Y115">
            <v>0</v>
          </cell>
          <cell r="AA115">
            <v>0</v>
          </cell>
          <cell r="AC115">
            <v>0</v>
          </cell>
          <cell r="AE115">
            <v>0</v>
          </cell>
          <cell r="AF115">
            <v>2503.4</v>
          </cell>
          <cell r="AG115">
            <v>2503.4</v>
          </cell>
          <cell r="AH115">
            <v>13</v>
          </cell>
          <cell r="AI115">
            <v>0.9888142144773155</v>
          </cell>
          <cell r="AJ115">
            <v>10</v>
          </cell>
          <cell r="AN115" t="str">
            <v>10</v>
          </cell>
        </row>
        <row r="116">
          <cell r="B116">
            <v>55</v>
          </cell>
          <cell r="C116" t="str">
            <v>Götze</v>
          </cell>
          <cell r="D116" t="str">
            <v>Daniel</v>
          </cell>
          <cell r="E116">
            <v>2008</v>
          </cell>
          <cell r="G116" t="str">
            <v>HK Orlová/HO TJ Baník Karviná</v>
          </cell>
          <cell r="H116" t="str">
            <v>CZ</v>
          </cell>
          <cell r="I116">
            <v>0.3325972603634</v>
          </cell>
          <cell r="K116">
            <v>0</v>
          </cell>
          <cell r="M116">
            <v>0</v>
          </cell>
          <cell r="N116">
            <v>82</v>
          </cell>
          <cell r="O116">
            <v>459.2</v>
          </cell>
          <cell r="P116">
            <v>100</v>
          </cell>
          <cell r="Q116">
            <v>600</v>
          </cell>
          <cell r="R116">
            <v>77</v>
          </cell>
          <cell r="S116">
            <v>508.2</v>
          </cell>
          <cell r="T116">
            <v>54</v>
          </cell>
          <cell r="U116">
            <v>378</v>
          </cell>
          <cell r="V116">
            <v>60</v>
          </cell>
          <cell r="W116">
            <v>444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F116">
            <v>2389.4</v>
          </cell>
          <cell r="AG116">
            <v>2389.4</v>
          </cell>
          <cell r="AH116">
            <v>14</v>
          </cell>
          <cell r="AI116">
            <v>0.400064185494557</v>
          </cell>
          <cell r="AJ116">
            <v>12</v>
          </cell>
          <cell r="AN116" t="str">
            <v>12</v>
          </cell>
        </row>
        <row r="117">
          <cell r="B117">
            <v>93</v>
          </cell>
          <cell r="C117" t="str">
            <v>Marušák</v>
          </cell>
          <cell r="D117" t="str">
            <v>Jan</v>
          </cell>
          <cell r="E117">
            <v>2007</v>
          </cell>
          <cell r="G117" t="str">
            <v>Atlas Opava</v>
          </cell>
          <cell r="H117" t="str">
            <v>CZ</v>
          </cell>
          <cell r="I117">
            <v>0.0979537735693157</v>
          </cell>
          <cell r="K117">
            <v>0</v>
          </cell>
          <cell r="M117">
            <v>0</v>
          </cell>
          <cell r="N117">
            <v>100</v>
          </cell>
          <cell r="O117">
            <v>560</v>
          </cell>
          <cell r="P117">
            <v>73</v>
          </cell>
          <cell r="Q117">
            <v>438</v>
          </cell>
          <cell r="R117">
            <v>63</v>
          </cell>
          <cell r="S117">
            <v>415.8</v>
          </cell>
          <cell r="T117">
            <v>49</v>
          </cell>
          <cell r="U117">
            <v>343</v>
          </cell>
          <cell r="V117">
            <v>54</v>
          </cell>
          <cell r="W117">
            <v>399.6</v>
          </cell>
          <cell r="Y117">
            <v>0</v>
          </cell>
          <cell r="AA117">
            <v>0</v>
          </cell>
          <cell r="AC117">
            <v>0</v>
          </cell>
          <cell r="AE117">
            <v>0</v>
          </cell>
          <cell r="AF117">
            <v>2156.4</v>
          </cell>
          <cell r="AG117">
            <v>2156.4</v>
          </cell>
          <cell r="AH117">
            <v>15</v>
          </cell>
          <cell r="AI117">
            <v>0.21753342705778778</v>
          </cell>
          <cell r="AJ117">
            <v>13</v>
          </cell>
          <cell r="AN117" t="str">
            <v>13</v>
          </cell>
        </row>
        <row r="118">
          <cell r="B118">
            <v>73</v>
          </cell>
          <cell r="C118" t="str">
            <v>Sekanina</v>
          </cell>
          <cell r="D118" t="str">
            <v>Matěj</v>
          </cell>
          <cell r="E118">
            <v>2008</v>
          </cell>
          <cell r="G118" t="str">
            <v>Stěna Šumperk</v>
          </cell>
          <cell r="H118" t="str">
            <v>CZ</v>
          </cell>
          <cell r="I118">
            <v>0.8751769394148141</v>
          </cell>
          <cell r="K118">
            <v>0</v>
          </cell>
          <cell r="M118">
            <v>0</v>
          </cell>
          <cell r="N118">
            <v>50</v>
          </cell>
          <cell r="O118">
            <v>280</v>
          </cell>
          <cell r="P118">
            <v>100</v>
          </cell>
          <cell r="Q118">
            <v>600</v>
          </cell>
          <cell r="R118">
            <v>55</v>
          </cell>
          <cell r="S118">
            <v>363</v>
          </cell>
          <cell r="T118">
            <v>49</v>
          </cell>
          <cell r="U118">
            <v>343</v>
          </cell>
          <cell r="V118">
            <v>50</v>
          </cell>
          <cell r="W118">
            <v>370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F118">
            <v>1956</v>
          </cell>
          <cell r="AG118">
            <v>1956</v>
          </cell>
          <cell r="AH118">
            <v>16</v>
          </cell>
          <cell r="AI118">
            <v>0.8868773248977959</v>
          </cell>
          <cell r="AJ118">
            <v>14</v>
          </cell>
          <cell r="AN118" t="str">
            <v>14</v>
          </cell>
        </row>
        <row r="119">
          <cell r="B119">
            <v>91</v>
          </cell>
          <cell r="C119" t="str">
            <v>Kalous</v>
          </cell>
          <cell r="D119" t="str">
            <v>Jan</v>
          </cell>
          <cell r="E119">
            <v>2008</v>
          </cell>
          <cell r="G119" t="str">
            <v>"Korcle"-Tendon Blok Ostrava</v>
          </cell>
          <cell r="H119" t="str">
            <v>CZ</v>
          </cell>
          <cell r="I119">
            <v>0.25585100241005404</v>
          </cell>
          <cell r="K119">
            <v>0</v>
          </cell>
          <cell r="M119">
            <v>0</v>
          </cell>
          <cell r="N119">
            <v>53</v>
          </cell>
          <cell r="O119">
            <v>296.8</v>
          </cell>
          <cell r="P119">
            <v>62</v>
          </cell>
          <cell r="Q119">
            <v>372</v>
          </cell>
          <cell r="R119">
            <v>65</v>
          </cell>
          <cell r="S119">
            <v>429</v>
          </cell>
          <cell r="T119">
            <v>48</v>
          </cell>
          <cell r="U119">
            <v>336</v>
          </cell>
          <cell r="V119">
            <v>52</v>
          </cell>
          <cell r="W119">
            <v>384.8</v>
          </cell>
          <cell r="Y119">
            <v>0</v>
          </cell>
          <cell r="AA119">
            <v>0</v>
          </cell>
          <cell r="AC119">
            <v>0</v>
          </cell>
          <cell r="AE119">
            <v>0</v>
          </cell>
          <cell r="AF119">
            <v>1818.6</v>
          </cell>
          <cell r="AG119">
            <v>1818.6</v>
          </cell>
          <cell r="AH119">
            <v>17</v>
          </cell>
          <cell r="AI119">
            <v>0.19417726970277727</v>
          </cell>
          <cell r="AJ119">
            <v>15</v>
          </cell>
          <cell r="AN119" t="str">
            <v>15</v>
          </cell>
        </row>
        <row r="120">
          <cell r="B120" t="e">
            <v>#N/A</v>
          </cell>
          <cell r="AF120">
            <v>0</v>
          </cell>
        </row>
        <row r="121">
          <cell r="B121" t="e">
            <v>#N/A</v>
          </cell>
          <cell r="AF121">
            <v>0</v>
          </cell>
        </row>
        <row r="122">
          <cell r="B122" t="e">
            <v>#N/A</v>
          </cell>
          <cell r="AF122">
            <v>0</v>
          </cell>
        </row>
        <row r="123">
          <cell r="B123" t="e">
            <v>#N/A</v>
          </cell>
          <cell r="AF123">
            <v>0</v>
          </cell>
        </row>
        <row r="124">
          <cell r="B124" t="e">
            <v>#N/A</v>
          </cell>
          <cell r="AF124">
            <v>0</v>
          </cell>
        </row>
        <row r="125">
          <cell r="B125" t="e">
            <v>#N/A</v>
          </cell>
          <cell r="AF125">
            <v>0</v>
          </cell>
        </row>
        <row r="126">
          <cell r="B126" t="e">
            <v>#N/A</v>
          </cell>
          <cell r="AF126">
            <v>0</v>
          </cell>
        </row>
        <row r="127">
          <cell r="B127" t="e">
            <v>#N/A</v>
          </cell>
          <cell r="AF127">
            <v>0</v>
          </cell>
        </row>
        <row r="128">
          <cell r="B128" t="e">
            <v>#N/A</v>
          </cell>
          <cell r="AF128">
            <v>0</v>
          </cell>
        </row>
        <row r="129">
          <cell r="B129" t="e">
            <v>#N/A</v>
          </cell>
          <cell r="AF129">
            <v>0</v>
          </cell>
        </row>
        <row r="130">
          <cell r="B130" t="e">
            <v>#N/A</v>
          </cell>
          <cell r="AF130">
            <v>0</v>
          </cell>
        </row>
        <row r="131">
          <cell r="B131" t="e">
            <v>#N/A</v>
          </cell>
          <cell r="AF131">
            <v>0</v>
          </cell>
        </row>
        <row r="132">
          <cell r="B132" t="e">
            <v>#N/A</v>
          </cell>
          <cell r="AF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  <cell r="I133">
            <v>0.8256267113611102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J134" t="str">
            <v>Cesta č.1</v>
          </cell>
          <cell r="L134" t="str">
            <v>Cesta č.2</v>
          </cell>
          <cell r="N134" t="str">
            <v>Cesta č.3</v>
          </cell>
          <cell r="P134" t="str">
            <v>Cesta č.4</v>
          </cell>
          <cell r="R134" t="str">
            <v>Cesta č.5</v>
          </cell>
          <cell r="T134" t="str">
            <v>Cesta č.6</v>
          </cell>
          <cell r="V134" t="str">
            <v>Cesta č.7</v>
          </cell>
          <cell r="X134" t="str">
            <v>Cesta č.8</v>
          </cell>
          <cell r="Z134" t="str">
            <v>Cesta č.9</v>
          </cell>
          <cell r="AB134" t="str">
            <v>Cesta č.10</v>
          </cell>
          <cell r="AD134" t="str">
            <v>Cesta č.11</v>
          </cell>
        </row>
        <row r="135">
          <cell r="B135">
            <v>608</v>
          </cell>
          <cell r="C135" t="str">
            <v>Skoupá</v>
          </cell>
          <cell r="D135" t="str">
            <v>Sabina</v>
          </cell>
          <cell r="E135">
            <v>2005</v>
          </cell>
          <cell r="G135" t="str">
            <v>Rocky Monkeys, Sokol Brno I</v>
          </cell>
          <cell r="H135" t="str">
            <v>CZ</v>
          </cell>
          <cell r="I135">
            <v>0.348653436172754</v>
          </cell>
          <cell r="K135">
            <v>0</v>
          </cell>
          <cell r="M135">
            <v>0</v>
          </cell>
          <cell r="O135">
            <v>0</v>
          </cell>
          <cell r="P135">
            <v>100</v>
          </cell>
          <cell r="Q135">
            <v>600</v>
          </cell>
          <cell r="R135">
            <v>100</v>
          </cell>
          <cell r="S135">
            <v>660</v>
          </cell>
          <cell r="T135">
            <v>100</v>
          </cell>
          <cell r="U135">
            <v>700</v>
          </cell>
          <cell r="V135">
            <v>100</v>
          </cell>
          <cell r="W135">
            <v>740</v>
          </cell>
          <cell r="X135">
            <v>81</v>
          </cell>
          <cell r="Y135">
            <v>648</v>
          </cell>
          <cell r="AA135">
            <v>0</v>
          </cell>
          <cell r="AC135">
            <v>0</v>
          </cell>
          <cell r="AE135">
            <v>0</v>
          </cell>
          <cell r="AF135">
            <v>3348</v>
          </cell>
          <cell r="AG135">
            <v>3348</v>
          </cell>
          <cell r="AH135">
            <v>1</v>
          </cell>
          <cell r="AI135">
            <v>0.5781133780255914</v>
          </cell>
          <cell r="AJ135">
            <v>1</v>
          </cell>
          <cell r="AN135" t="str">
            <v>1</v>
          </cell>
        </row>
        <row r="136">
          <cell r="B136">
            <v>640</v>
          </cell>
          <cell r="C136" t="str">
            <v>Grosmanová</v>
          </cell>
          <cell r="D136" t="str">
            <v>Karolína</v>
          </cell>
          <cell r="E136">
            <v>2005</v>
          </cell>
          <cell r="G136" t="str">
            <v>Rocky Monkeys; Sokol Brno I</v>
          </cell>
          <cell r="H136" t="str">
            <v>CZ</v>
          </cell>
          <cell r="I136">
            <v>0.18143475172109902</v>
          </cell>
          <cell r="K136">
            <v>0</v>
          </cell>
          <cell r="M136">
            <v>0</v>
          </cell>
          <cell r="O136">
            <v>0</v>
          </cell>
          <cell r="P136">
            <v>100</v>
          </cell>
          <cell r="Q136">
            <v>600</v>
          </cell>
          <cell r="R136">
            <v>100</v>
          </cell>
          <cell r="S136">
            <v>660</v>
          </cell>
          <cell r="T136">
            <v>100</v>
          </cell>
          <cell r="U136">
            <v>700</v>
          </cell>
          <cell r="V136">
            <v>100</v>
          </cell>
          <cell r="W136">
            <v>740</v>
          </cell>
          <cell r="X136">
            <v>78</v>
          </cell>
          <cell r="Y136">
            <v>624</v>
          </cell>
          <cell r="AA136">
            <v>0</v>
          </cell>
          <cell r="AC136">
            <v>0</v>
          </cell>
          <cell r="AE136">
            <v>0</v>
          </cell>
          <cell r="AF136">
            <v>3324</v>
          </cell>
          <cell r="AG136">
            <v>3324</v>
          </cell>
          <cell r="AH136">
            <v>2</v>
          </cell>
          <cell r="AI136">
            <v>0.8623553137294948</v>
          </cell>
          <cell r="AJ136">
            <v>2</v>
          </cell>
          <cell r="AN136" t="str">
            <v>2</v>
          </cell>
        </row>
        <row r="137">
          <cell r="B137">
            <v>613</v>
          </cell>
          <cell r="C137" t="str">
            <v>Mihalčíková</v>
          </cell>
          <cell r="D137" t="str">
            <v>Anna</v>
          </cell>
          <cell r="E137">
            <v>2006</v>
          </cell>
          <cell r="G137" t="str">
            <v>"Korcle"-Tendon Blok Ostrava</v>
          </cell>
          <cell r="H137" t="str">
            <v>CZ</v>
          </cell>
          <cell r="I137">
            <v>0.7470356605481361</v>
          </cell>
          <cell r="K137">
            <v>0</v>
          </cell>
          <cell r="M137">
            <v>0</v>
          </cell>
          <cell r="O137">
            <v>0</v>
          </cell>
          <cell r="P137">
            <v>100</v>
          </cell>
          <cell r="Q137">
            <v>600</v>
          </cell>
          <cell r="R137">
            <v>100</v>
          </cell>
          <cell r="S137">
            <v>660</v>
          </cell>
          <cell r="T137">
            <v>100</v>
          </cell>
          <cell r="U137">
            <v>700</v>
          </cell>
          <cell r="V137">
            <v>100</v>
          </cell>
          <cell r="W137">
            <v>740</v>
          </cell>
          <cell r="X137">
            <v>63</v>
          </cell>
          <cell r="Y137">
            <v>504</v>
          </cell>
          <cell r="AA137">
            <v>0</v>
          </cell>
          <cell r="AC137">
            <v>0</v>
          </cell>
          <cell r="AE137">
            <v>0</v>
          </cell>
          <cell r="AF137">
            <v>3204</v>
          </cell>
          <cell r="AG137">
            <v>3204</v>
          </cell>
          <cell r="AH137">
            <v>3</v>
          </cell>
          <cell r="AI137">
            <v>0.9940549377351999</v>
          </cell>
          <cell r="AJ137">
            <v>3</v>
          </cell>
          <cell r="AN137" t="str">
            <v>3</v>
          </cell>
        </row>
        <row r="138">
          <cell r="B138">
            <v>605</v>
          </cell>
          <cell r="C138" t="str">
            <v>Plchová</v>
          </cell>
          <cell r="D138" t="str">
            <v>Klára</v>
          </cell>
          <cell r="E138">
            <v>2005</v>
          </cell>
          <cell r="G138" t="str">
            <v>Rocky Monkeys; Sokol Brno I</v>
          </cell>
          <cell r="H138" t="str">
            <v>CZ</v>
          </cell>
          <cell r="I138">
            <v>0.798268926795572</v>
          </cell>
          <cell r="K138">
            <v>0</v>
          </cell>
          <cell r="M138">
            <v>0</v>
          </cell>
          <cell r="O138">
            <v>0</v>
          </cell>
          <cell r="P138">
            <v>100</v>
          </cell>
          <cell r="Q138">
            <v>600</v>
          </cell>
          <cell r="R138">
            <v>100</v>
          </cell>
          <cell r="S138">
            <v>660</v>
          </cell>
          <cell r="T138">
            <v>100</v>
          </cell>
          <cell r="U138">
            <v>700</v>
          </cell>
          <cell r="V138">
            <v>100</v>
          </cell>
          <cell r="W138">
            <v>740</v>
          </cell>
          <cell r="X138">
            <v>62</v>
          </cell>
          <cell r="Y138">
            <v>496</v>
          </cell>
          <cell r="AA138">
            <v>0</v>
          </cell>
          <cell r="AC138">
            <v>0</v>
          </cell>
          <cell r="AE138">
            <v>0</v>
          </cell>
          <cell r="AF138">
            <v>3196</v>
          </cell>
          <cell r="AG138">
            <v>3196</v>
          </cell>
          <cell r="AH138">
            <v>4</v>
          </cell>
          <cell r="AI138">
            <v>0.1887289835140109</v>
          </cell>
          <cell r="AJ138">
            <v>4</v>
          </cell>
          <cell r="AN138" t="str">
            <v>4</v>
          </cell>
        </row>
        <row r="139">
          <cell r="B139">
            <v>637</v>
          </cell>
          <cell r="C139" t="str">
            <v>Esterková</v>
          </cell>
          <cell r="D139" t="str">
            <v>Veronika</v>
          </cell>
          <cell r="E139">
            <v>2005</v>
          </cell>
          <cell r="G139" t="str">
            <v>Rocky Monkeys; Sokol Brno I</v>
          </cell>
          <cell r="H139" t="str">
            <v>CZ</v>
          </cell>
          <cell r="I139">
            <v>0.16837904881686</v>
          </cell>
          <cell r="K139">
            <v>0</v>
          </cell>
          <cell r="M139">
            <v>0</v>
          </cell>
          <cell r="O139">
            <v>0</v>
          </cell>
          <cell r="P139">
            <v>100</v>
          </cell>
          <cell r="Q139">
            <v>600</v>
          </cell>
          <cell r="R139">
            <v>100</v>
          </cell>
          <cell r="S139">
            <v>660</v>
          </cell>
          <cell r="T139">
            <v>100</v>
          </cell>
          <cell r="U139">
            <v>700</v>
          </cell>
          <cell r="V139">
            <v>100</v>
          </cell>
          <cell r="W139">
            <v>740</v>
          </cell>
          <cell r="X139">
            <v>60</v>
          </cell>
          <cell r="Y139">
            <v>480</v>
          </cell>
          <cell r="AA139">
            <v>0</v>
          </cell>
          <cell r="AC139">
            <v>0</v>
          </cell>
          <cell r="AE139">
            <v>0</v>
          </cell>
          <cell r="AF139">
            <v>3180</v>
          </cell>
          <cell r="AG139">
            <v>3180</v>
          </cell>
          <cell r="AH139">
            <v>5</v>
          </cell>
          <cell r="AI139">
            <v>0.9587141352239996</v>
          </cell>
          <cell r="AJ139">
            <v>5</v>
          </cell>
          <cell r="AN139" t="str">
            <v>5</v>
          </cell>
        </row>
        <row r="140">
          <cell r="B140">
            <v>607</v>
          </cell>
          <cell r="C140" t="str">
            <v>Mašková</v>
          </cell>
          <cell r="D140" t="str">
            <v>Nela</v>
          </cell>
          <cell r="E140">
            <v>2005</v>
          </cell>
          <cell r="G140" t="str">
            <v>Rocky Monkeys; Sokol Brno I</v>
          </cell>
          <cell r="H140" t="str">
            <v>CZ</v>
          </cell>
          <cell r="I140">
            <v>0.800276963738725</v>
          </cell>
          <cell r="K140">
            <v>0</v>
          </cell>
          <cell r="M140">
            <v>0</v>
          </cell>
          <cell r="O140">
            <v>0</v>
          </cell>
          <cell r="P140">
            <v>100</v>
          </cell>
          <cell r="Q140">
            <v>600</v>
          </cell>
          <cell r="R140">
            <v>100</v>
          </cell>
          <cell r="S140">
            <v>660</v>
          </cell>
          <cell r="T140">
            <v>100</v>
          </cell>
          <cell r="U140">
            <v>700</v>
          </cell>
          <cell r="V140">
            <v>100</v>
          </cell>
          <cell r="W140">
            <v>740</v>
          </cell>
          <cell r="X140">
            <v>59</v>
          </cell>
          <cell r="Y140">
            <v>472</v>
          </cell>
          <cell r="AA140">
            <v>0</v>
          </cell>
          <cell r="AC140">
            <v>0</v>
          </cell>
          <cell r="AE140">
            <v>0</v>
          </cell>
          <cell r="AF140">
            <v>3172</v>
          </cell>
          <cell r="AG140">
            <v>3172</v>
          </cell>
          <cell r="AH140">
            <v>6</v>
          </cell>
          <cell r="AI140">
            <v>0.7113985950127244</v>
          </cell>
          <cell r="AJ140">
            <v>6</v>
          </cell>
          <cell r="AN140" t="str">
            <v>6</v>
          </cell>
        </row>
        <row r="141">
          <cell r="B141">
            <v>626</v>
          </cell>
          <cell r="C141" t="str">
            <v>Svrčková</v>
          </cell>
          <cell r="D141" t="str">
            <v>Eva</v>
          </cell>
          <cell r="E141">
            <v>2006</v>
          </cell>
          <cell r="G141" t="str">
            <v>HK Orlová</v>
          </cell>
          <cell r="H141" t="str">
            <v>CZ</v>
          </cell>
          <cell r="I141">
            <v>0.6360613110009581</v>
          </cell>
          <cell r="K141">
            <v>0</v>
          </cell>
          <cell r="M141">
            <v>0</v>
          </cell>
          <cell r="O141">
            <v>0</v>
          </cell>
          <cell r="P141">
            <v>100</v>
          </cell>
          <cell r="Q141">
            <v>600</v>
          </cell>
          <cell r="R141">
            <v>100</v>
          </cell>
          <cell r="S141">
            <v>660</v>
          </cell>
          <cell r="T141">
            <v>59</v>
          </cell>
          <cell r="U141">
            <v>413</v>
          </cell>
          <cell r="V141">
            <v>100</v>
          </cell>
          <cell r="W141">
            <v>740</v>
          </cell>
          <cell r="X141">
            <v>58</v>
          </cell>
          <cell r="Y141">
            <v>464</v>
          </cell>
          <cell r="AA141">
            <v>0</v>
          </cell>
          <cell r="AC141">
            <v>0</v>
          </cell>
          <cell r="AE141">
            <v>0</v>
          </cell>
          <cell r="AF141">
            <v>2877</v>
          </cell>
          <cell r="AG141">
            <v>2877</v>
          </cell>
          <cell r="AH141">
            <v>7</v>
          </cell>
          <cell r="AI141">
            <v>0.15253825462423265</v>
          </cell>
          <cell r="AJ141">
            <v>7</v>
          </cell>
          <cell r="AN141" t="str">
            <v>7</v>
          </cell>
        </row>
        <row r="142">
          <cell r="B142">
            <v>621</v>
          </cell>
          <cell r="C142" t="str">
            <v>Plšková</v>
          </cell>
          <cell r="D142" t="str">
            <v>Barbora</v>
          </cell>
          <cell r="E142">
            <v>2006</v>
          </cell>
          <cell r="G142" t="str">
            <v>ZŠ Vsetín - Luh</v>
          </cell>
          <cell r="H142" t="str">
            <v>CZ</v>
          </cell>
          <cell r="I142">
            <v>0.452421111986041</v>
          </cell>
          <cell r="K142">
            <v>0</v>
          </cell>
          <cell r="M142">
            <v>0</v>
          </cell>
          <cell r="O142">
            <v>0</v>
          </cell>
          <cell r="P142">
            <v>100</v>
          </cell>
          <cell r="Q142">
            <v>600</v>
          </cell>
          <cell r="R142">
            <v>100</v>
          </cell>
          <cell r="S142">
            <v>660</v>
          </cell>
          <cell r="T142">
            <v>66</v>
          </cell>
          <cell r="U142">
            <v>462</v>
          </cell>
          <cell r="V142">
            <v>89</v>
          </cell>
          <cell r="W142">
            <v>658.6</v>
          </cell>
          <cell r="X142">
            <v>56</v>
          </cell>
          <cell r="Y142">
            <v>448</v>
          </cell>
          <cell r="AA142">
            <v>0</v>
          </cell>
          <cell r="AC142">
            <v>0</v>
          </cell>
          <cell r="AE142">
            <v>0</v>
          </cell>
          <cell r="AF142">
            <v>2828.6</v>
          </cell>
          <cell r="AG142">
            <v>2828.6</v>
          </cell>
          <cell r="AH142">
            <v>8</v>
          </cell>
          <cell r="AI142">
            <v>0.2672897665761411</v>
          </cell>
          <cell r="AJ142">
            <v>8</v>
          </cell>
          <cell r="AN142" t="str">
            <v>8</v>
          </cell>
        </row>
        <row r="143">
          <cell r="B143">
            <v>646</v>
          </cell>
          <cell r="C143" t="str">
            <v>Fichtelová</v>
          </cell>
          <cell r="D143" t="str">
            <v>Lucie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I143">
            <v>0.884798545623198</v>
          </cell>
          <cell r="K143">
            <v>0</v>
          </cell>
          <cell r="M143">
            <v>0</v>
          </cell>
          <cell r="O143">
            <v>0</v>
          </cell>
          <cell r="P143">
            <v>100</v>
          </cell>
          <cell r="Q143">
            <v>600</v>
          </cell>
          <cell r="R143">
            <v>100</v>
          </cell>
          <cell r="S143">
            <v>660</v>
          </cell>
          <cell r="T143">
            <v>58</v>
          </cell>
          <cell r="U143">
            <v>406</v>
          </cell>
          <cell r="V143">
            <v>82</v>
          </cell>
          <cell r="W143">
            <v>606.8</v>
          </cell>
          <cell r="X143">
            <v>56</v>
          </cell>
          <cell r="Y143">
            <v>448</v>
          </cell>
          <cell r="AA143">
            <v>0</v>
          </cell>
          <cell r="AC143">
            <v>0</v>
          </cell>
          <cell r="AE143">
            <v>0</v>
          </cell>
          <cell r="AF143">
            <v>2720.8</v>
          </cell>
          <cell r="AG143">
            <v>2720.8</v>
          </cell>
          <cell r="AH143">
            <v>9</v>
          </cell>
          <cell r="AI143">
            <v>0.38361341156996787</v>
          </cell>
          <cell r="AJ143">
            <v>9</v>
          </cell>
          <cell r="AN143" t="str">
            <v>9</v>
          </cell>
        </row>
        <row r="144">
          <cell r="B144">
            <v>624</v>
          </cell>
          <cell r="C144" t="str">
            <v>Šimůnková</v>
          </cell>
          <cell r="D144" t="str">
            <v>Anna</v>
          </cell>
          <cell r="E144">
            <v>2005</v>
          </cell>
          <cell r="G144" t="str">
            <v>"Korcle"-Tendon Blok Ostrava</v>
          </cell>
          <cell r="H144" t="str">
            <v>CZ</v>
          </cell>
          <cell r="I144">
            <v>0.0706501016393304</v>
          </cell>
          <cell r="K144">
            <v>0</v>
          </cell>
          <cell r="M144">
            <v>0</v>
          </cell>
          <cell r="O144">
            <v>0</v>
          </cell>
          <cell r="P144">
            <v>100</v>
          </cell>
          <cell r="Q144">
            <v>600</v>
          </cell>
          <cell r="R144">
            <v>100</v>
          </cell>
          <cell r="S144">
            <v>660</v>
          </cell>
          <cell r="T144">
            <v>58</v>
          </cell>
          <cell r="U144">
            <v>406</v>
          </cell>
          <cell r="V144">
            <v>64</v>
          </cell>
          <cell r="W144">
            <v>473.6</v>
          </cell>
          <cell r="X144">
            <v>56</v>
          </cell>
          <cell r="Y144">
            <v>448</v>
          </cell>
          <cell r="AA144">
            <v>0</v>
          </cell>
          <cell r="AC144">
            <v>0</v>
          </cell>
          <cell r="AE144">
            <v>0</v>
          </cell>
          <cell r="AF144">
            <v>2587.6</v>
          </cell>
          <cell r="AG144">
            <v>2587.6</v>
          </cell>
          <cell r="AH144">
            <v>10</v>
          </cell>
          <cell r="AI144">
            <v>0.8355810751672834</v>
          </cell>
          <cell r="AJ144">
            <v>10</v>
          </cell>
          <cell r="AN144" t="str">
            <v>10</v>
          </cell>
        </row>
        <row r="145">
          <cell r="B145">
            <v>614</v>
          </cell>
          <cell r="C145" t="str">
            <v>Mrázová</v>
          </cell>
          <cell r="D145" t="str">
            <v>Lucie</v>
          </cell>
          <cell r="E145">
            <v>2006</v>
          </cell>
          <cell r="G145" t="str">
            <v>SPL Pustiměř</v>
          </cell>
          <cell r="H145" t="str">
            <v>CZ</v>
          </cell>
          <cell r="I145">
            <v>0.610195009503514</v>
          </cell>
          <cell r="K145">
            <v>0</v>
          </cell>
          <cell r="M145">
            <v>0</v>
          </cell>
          <cell r="O145">
            <v>0</v>
          </cell>
          <cell r="P145">
            <v>100</v>
          </cell>
          <cell r="Q145">
            <v>600</v>
          </cell>
          <cell r="R145">
            <v>100</v>
          </cell>
          <cell r="S145">
            <v>660</v>
          </cell>
          <cell r="T145">
            <v>58</v>
          </cell>
          <cell r="U145">
            <v>406</v>
          </cell>
          <cell r="V145">
            <v>52</v>
          </cell>
          <cell r="W145">
            <v>384.8</v>
          </cell>
          <cell r="X145">
            <v>50</v>
          </cell>
          <cell r="Y145">
            <v>400</v>
          </cell>
          <cell r="AA145">
            <v>0</v>
          </cell>
          <cell r="AC145">
            <v>0</v>
          </cell>
          <cell r="AE145">
            <v>0</v>
          </cell>
          <cell r="AF145">
            <v>2450.8</v>
          </cell>
          <cell r="AG145">
            <v>2450.8</v>
          </cell>
          <cell r="AH145">
            <v>11</v>
          </cell>
          <cell r="AI145">
            <v>0.4061476911883801</v>
          </cell>
          <cell r="AJ145">
            <v>11</v>
          </cell>
          <cell r="AN145" t="str">
            <v>11</v>
          </cell>
        </row>
        <row r="146">
          <cell r="B146">
            <v>643</v>
          </cell>
          <cell r="C146" t="str">
            <v>Kesslerová</v>
          </cell>
          <cell r="D146" t="str">
            <v>Antonie</v>
          </cell>
          <cell r="E146">
            <v>2005</v>
          </cell>
          <cell r="G146" t="str">
            <v>Stěna Šumperk</v>
          </cell>
          <cell r="H146" t="str">
            <v>CZ</v>
          </cell>
          <cell r="I146">
            <v>0.916513252072036</v>
          </cell>
          <cell r="K146">
            <v>0</v>
          </cell>
          <cell r="M146">
            <v>0</v>
          </cell>
          <cell r="O146">
            <v>0</v>
          </cell>
          <cell r="P146">
            <v>87</v>
          </cell>
          <cell r="Q146">
            <v>522</v>
          </cell>
          <cell r="R146">
            <v>61</v>
          </cell>
          <cell r="S146">
            <v>402.6</v>
          </cell>
          <cell r="T146">
            <v>57</v>
          </cell>
          <cell r="U146">
            <v>399</v>
          </cell>
          <cell r="V146">
            <v>52</v>
          </cell>
          <cell r="W146">
            <v>384.8</v>
          </cell>
          <cell r="X146">
            <v>50</v>
          </cell>
          <cell r="Y146">
            <v>400</v>
          </cell>
          <cell r="AA146">
            <v>0</v>
          </cell>
          <cell r="AC146">
            <v>0</v>
          </cell>
          <cell r="AE146">
            <v>0</v>
          </cell>
          <cell r="AF146">
            <v>2108.4</v>
          </cell>
          <cell r="AG146">
            <v>2108.4</v>
          </cell>
          <cell r="AH146">
            <v>12</v>
          </cell>
          <cell r="AI146">
            <v>0.4896395867690444</v>
          </cell>
          <cell r="AJ146">
            <v>12</v>
          </cell>
          <cell r="AN146" t="str">
            <v>12</v>
          </cell>
        </row>
        <row r="147">
          <cell r="B147">
            <v>611</v>
          </cell>
          <cell r="C147" t="str">
            <v>Lazarčíková</v>
          </cell>
          <cell r="D147" t="str">
            <v>Lucie</v>
          </cell>
          <cell r="E147">
            <v>2006</v>
          </cell>
          <cell r="G147" t="str">
            <v>HK Orlová</v>
          </cell>
          <cell r="H147" t="str">
            <v>CZ</v>
          </cell>
          <cell r="I147">
            <v>0.30787702486850305</v>
          </cell>
          <cell r="K147">
            <v>0</v>
          </cell>
          <cell r="M147">
            <v>0</v>
          </cell>
          <cell r="O147">
            <v>0</v>
          </cell>
          <cell r="P147">
            <v>91</v>
          </cell>
          <cell r="Q147">
            <v>546</v>
          </cell>
          <cell r="R147">
            <v>64</v>
          </cell>
          <cell r="S147">
            <v>422.4</v>
          </cell>
          <cell r="T147">
            <v>50</v>
          </cell>
          <cell r="U147">
            <v>350</v>
          </cell>
          <cell r="V147">
            <v>52</v>
          </cell>
          <cell r="W147">
            <v>384.8</v>
          </cell>
          <cell r="X147">
            <v>50</v>
          </cell>
          <cell r="Y147">
            <v>400</v>
          </cell>
          <cell r="AA147">
            <v>0</v>
          </cell>
          <cell r="AC147">
            <v>0</v>
          </cell>
          <cell r="AE147">
            <v>0</v>
          </cell>
          <cell r="AF147">
            <v>2103.2</v>
          </cell>
          <cell r="AG147">
            <v>2103.2</v>
          </cell>
          <cell r="AH147">
            <v>13</v>
          </cell>
          <cell r="AI147">
            <v>0.16578146792016923</v>
          </cell>
          <cell r="AJ147">
            <v>13</v>
          </cell>
          <cell r="AN147" t="str">
            <v>13</v>
          </cell>
        </row>
        <row r="148">
          <cell r="B148" t="e">
            <v>#N/A</v>
          </cell>
          <cell r="AF148">
            <v>0</v>
          </cell>
        </row>
        <row r="149">
          <cell r="B149" t="e">
            <v>#N/A</v>
          </cell>
          <cell r="AF149">
            <v>0</v>
          </cell>
        </row>
        <row r="150">
          <cell r="B150" t="e">
            <v>#N/A</v>
          </cell>
          <cell r="AF150">
            <v>0</v>
          </cell>
        </row>
        <row r="151">
          <cell r="B151" t="e">
            <v>#N/A</v>
          </cell>
          <cell r="AF151">
            <v>0</v>
          </cell>
        </row>
        <row r="152">
          <cell r="B152" t="e">
            <v>#N/A</v>
          </cell>
          <cell r="AF152">
            <v>0</v>
          </cell>
        </row>
        <row r="153">
          <cell r="B153" t="e">
            <v>#N/A</v>
          </cell>
          <cell r="AF153">
            <v>0</v>
          </cell>
        </row>
        <row r="154">
          <cell r="B154" t="e">
            <v>#N/A</v>
          </cell>
          <cell r="AF154">
            <v>0</v>
          </cell>
        </row>
        <row r="155">
          <cell r="B155" t="e">
            <v>#N/A</v>
          </cell>
          <cell r="AF155">
            <v>0</v>
          </cell>
        </row>
        <row r="156">
          <cell r="B156" t="e">
            <v>#N/A</v>
          </cell>
          <cell r="AF156">
            <v>0</v>
          </cell>
        </row>
        <row r="157">
          <cell r="B157" t="e">
            <v>#N/A</v>
          </cell>
          <cell r="AF157">
            <v>0</v>
          </cell>
        </row>
        <row r="158">
          <cell r="B158" t="e">
            <v>#N/A</v>
          </cell>
          <cell r="AF158">
            <v>0</v>
          </cell>
        </row>
        <row r="159">
          <cell r="B159" t="e">
            <v>#N/A</v>
          </cell>
          <cell r="AF159">
            <v>0</v>
          </cell>
        </row>
        <row r="160">
          <cell r="B160" t="e">
            <v>#N/A</v>
          </cell>
          <cell r="AF160">
            <v>0</v>
          </cell>
        </row>
        <row r="161">
          <cell r="B161" t="e">
            <v>#N/A</v>
          </cell>
          <cell r="AF161">
            <v>0</v>
          </cell>
        </row>
        <row r="162">
          <cell r="B162" t="e">
            <v>#N/A</v>
          </cell>
          <cell r="AF162">
            <v>0</v>
          </cell>
        </row>
        <row r="163">
          <cell r="B163" t="e">
            <v>#N/A</v>
          </cell>
          <cell r="AF163">
            <v>0</v>
          </cell>
        </row>
        <row r="164">
          <cell r="B164" t="e">
            <v>#N/A</v>
          </cell>
          <cell r="AF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J166" t="str">
            <v>Cesta č.1</v>
          </cell>
          <cell r="L166" t="str">
            <v>Cesta č.2</v>
          </cell>
          <cell r="N166" t="str">
            <v>Cesta č.3</v>
          </cell>
          <cell r="P166" t="str">
            <v>Cesta č.4</v>
          </cell>
          <cell r="R166" t="str">
            <v>Cesta č.5</v>
          </cell>
          <cell r="T166" t="str">
            <v>Cesta č.6</v>
          </cell>
          <cell r="V166" t="str">
            <v>Cesta č.7</v>
          </cell>
          <cell r="X166" t="str">
            <v>Cesta č.8</v>
          </cell>
          <cell r="Z166" t="str">
            <v>Cesta č.9</v>
          </cell>
          <cell r="AB166" t="str">
            <v>Cesta č.10</v>
          </cell>
          <cell r="AD166" t="str">
            <v>Cesta č.11</v>
          </cell>
        </row>
        <row r="167">
          <cell r="B167">
            <v>103</v>
          </cell>
          <cell r="C167" t="str">
            <v>Hurta</v>
          </cell>
          <cell r="D167" t="str">
            <v>Petr</v>
          </cell>
          <cell r="E167">
            <v>2005</v>
          </cell>
          <cell r="G167" t="str">
            <v>Alpin club Rožnov p.R.</v>
          </cell>
          <cell r="H167" t="str">
            <v>CZ</v>
          </cell>
          <cell r="I167">
            <v>0.41614498011767903</v>
          </cell>
          <cell r="K167">
            <v>0</v>
          </cell>
          <cell r="M167">
            <v>0</v>
          </cell>
          <cell r="O167">
            <v>0</v>
          </cell>
          <cell r="P167">
            <v>100</v>
          </cell>
          <cell r="Q167">
            <v>600</v>
          </cell>
          <cell r="R167">
            <v>100</v>
          </cell>
          <cell r="S167">
            <v>660</v>
          </cell>
          <cell r="T167">
            <v>100</v>
          </cell>
          <cell r="U167">
            <v>700</v>
          </cell>
          <cell r="V167">
            <v>100</v>
          </cell>
          <cell r="W167">
            <v>740</v>
          </cell>
          <cell r="X167">
            <v>61</v>
          </cell>
          <cell r="Y167">
            <v>488</v>
          </cell>
          <cell r="AA167">
            <v>0</v>
          </cell>
          <cell r="AC167">
            <v>0</v>
          </cell>
          <cell r="AE167">
            <v>0</v>
          </cell>
          <cell r="AF167">
            <v>3188</v>
          </cell>
          <cell r="AG167">
            <v>3188</v>
          </cell>
          <cell r="AH167">
            <v>1</v>
          </cell>
          <cell r="AI167">
            <v>0.9574503568001091</v>
          </cell>
          <cell r="AJ167">
            <v>1</v>
          </cell>
          <cell r="AN167" t="str">
            <v>1</v>
          </cell>
        </row>
        <row r="168">
          <cell r="B168">
            <v>108</v>
          </cell>
          <cell r="C168" t="str">
            <v>Kolařík</v>
          </cell>
          <cell r="D168" t="str">
            <v>Matyáš</v>
          </cell>
          <cell r="E168">
            <v>2006</v>
          </cell>
          <cell r="G168" t="str">
            <v>Rocky Monkeys; Sokol Brno I</v>
          </cell>
          <cell r="H168" t="str">
            <v>CZ</v>
          </cell>
          <cell r="I168">
            <v>0.42405505152419204</v>
          </cell>
          <cell r="K168">
            <v>0</v>
          </cell>
          <cell r="M168">
            <v>0</v>
          </cell>
          <cell r="O168">
            <v>0</v>
          </cell>
          <cell r="P168">
            <v>100</v>
          </cell>
          <cell r="Q168">
            <v>600</v>
          </cell>
          <cell r="R168">
            <v>100</v>
          </cell>
          <cell r="S168">
            <v>660</v>
          </cell>
          <cell r="T168">
            <v>100</v>
          </cell>
          <cell r="U168">
            <v>700</v>
          </cell>
          <cell r="V168">
            <v>100</v>
          </cell>
          <cell r="W168">
            <v>740</v>
          </cell>
          <cell r="X168">
            <v>60</v>
          </cell>
          <cell r="Y168">
            <v>480</v>
          </cell>
          <cell r="AA168">
            <v>0</v>
          </cell>
          <cell r="AC168">
            <v>0</v>
          </cell>
          <cell r="AE168">
            <v>0</v>
          </cell>
          <cell r="AF168">
            <v>3180</v>
          </cell>
          <cell r="AG168">
            <v>3180</v>
          </cell>
          <cell r="AH168">
            <v>2</v>
          </cell>
          <cell r="AI168">
            <v>0.8532354377675802</v>
          </cell>
          <cell r="AJ168">
            <v>2</v>
          </cell>
          <cell r="AN168" t="str">
            <v>2</v>
          </cell>
        </row>
        <row r="169">
          <cell r="B169">
            <v>113</v>
          </cell>
          <cell r="C169" t="str">
            <v>Maršálek</v>
          </cell>
          <cell r="D169" t="str">
            <v>Matěj</v>
          </cell>
          <cell r="E169">
            <v>2005</v>
          </cell>
          <cell r="G169" t="str">
            <v>HO Frýdek-Místek</v>
          </cell>
          <cell r="H169" t="str">
            <v>CZ</v>
          </cell>
          <cell r="I169">
            <v>0.42234015744179504</v>
          </cell>
          <cell r="K169">
            <v>0</v>
          </cell>
          <cell r="M169">
            <v>0</v>
          </cell>
          <cell r="O169">
            <v>0</v>
          </cell>
          <cell r="P169">
            <v>100</v>
          </cell>
          <cell r="Q169">
            <v>600</v>
          </cell>
          <cell r="R169">
            <v>100</v>
          </cell>
          <cell r="S169">
            <v>660</v>
          </cell>
          <cell r="T169">
            <v>100</v>
          </cell>
          <cell r="U169">
            <v>700</v>
          </cell>
          <cell r="V169">
            <v>100</v>
          </cell>
          <cell r="W169">
            <v>740</v>
          </cell>
          <cell r="X169">
            <v>56</v>
          </cell>
          <cell r="Y169">
            <v>448</v>
          </cell>
          <cell r="AA169">
            <v>0</v>
          </cell>
          <cell r="AC169">
            <v>0</v>
          </cell>
          <cell r="AE169">
            <v>0</v>
          </cell>
          <cell r="AF169">
            <v>3148</v>
          </cell>
          <cell r="AG169">
            <v>3148</v>
          </cell>
          <cell r="AH169">
            <v>3</v>
          </cell>
          <cell r="AI169">
            <v>0.7292052467819303</v>
          </cell>
          <cell r="AJ169">
            <v>3</v>
          </cell>
          <cell r="AN169" t="str">
            <v>3</v>
          </cell>
        </row>
        <row r="170">
          <cell r="B170">
            <v>124</v>
          </cell>
          <cell r="C170" t="str">
            <v>Sepši</v>
          </cell>
          <cell r="D170" t="str">
            <v>Jakub</v>
          </cell>
          <cell r="E170">
            <v>2006</v>
          </cell>
          <cell r="G170" t="str">
            <v>Rocky Monkeys, Sokol Brno I</v>
          </cell>
          <cell r="H170" t="str">
            <v>CZ</v>
          </cell>
          <cell r="I170">
            <v>0.16203208360821</v>
          </cell>
          <cell r="K170">
            <v>0</v>
          </cell>
          <cell r="M170">
            <v>0</v>
          </cell>
          <cell r="O170">
            <v>0</v>
          </cell>
          <cell r="P170">
            <v>100</v>
          </cell>
          <cell r="Q170">
            <v>600</v>
          </cell>
          <cell r="R170">
            <v>100</v>
          </cell>
          <cell r="S170">
            <v>660</v>
          </cell>
          <cell r="T170">
            <v>65</v>
          </cell>
          <cell r="U170">
            <v>455</v>
          </cell>
          <cell r="V170">
            <v>76</v>
          </cell>
          <cell r="W170">
            <v>562.4</v>
          </cell>
          <cell r="X170">
            <v>57</v>
          </cell>
          <cell r="Y170">
            <v>456</v>
          </cell>
          <cell r="AA170">
            <v>0</v>
          </cell>
          <cell r="AC170">
            <v>0</v>
          </cell>
          <cell r="AE170">
            <v>0</v>
          </cell>
          <cell r="AF170">
            <v>2733.4</v>
          </cell>
          <cell r="AG170">
            <v>2733.4</v>
          </cell>
          <cell r="AH170">
            <v>4</v>
          </cell>
          <cell r="AI170">
            <v>0.5157025645021349</v>
          </cell>
          <cell r="AJ170">
            <v>4</v>
          </cell>
          <cell r="AN170" t="str">
            <v>4</v>
          </cell>
        </row>
        <row r="171">
          <cell r="B171">
            <v>130</v>
          </cell>
          <cell r="C171" t="str">
            <v>Vlček</v>
          </cell>
          <cell r="D171" t="str">
            <v>Jan</v>
          </cell>
          <cell r="E171">
            <v>2005</v>
          </cell>
          <cell r="G171" t="str">
            <v>"Korcle"-TendonBlok Ostrava</v>
          </cell>
          <cell r="H171" t="str">
            <v>CZ</v>
          </cell>
          <cell r="I171">
            <v>0.452522332547233</v>
          </cell>
          <cell r="K171">
            <v>0</v>
          </cell>
          <cell r="M171">
            <v>0</v>
          </cell>
          <cell r="O171">
            <v>0</v>
          </cell>
          <cell r="P171">
            <v>100</v>
          </cell>
          <cell r="Q171">
            <v>600</v>
          </cell>
          <cell r="R171">
            <v>100</v>
          </cell>
          <cell r="S171">
            <v>660</v>
          </cell>
          <cell r="T171">
            <v>80</v>
          </cell>
          <cell r="U171">
            <v>560</v>
          </cell>
          <cell r="V171">
            <v>52</v>
          </cell>
          <cell r="W171">
            <v>384.8</v>
          </cell>
          <cell r="X171">
            <v>56</v>
          </cell>
          <cell r="Y171">
            <v>448</v>
          </cell>
          <cell r="AA171">
            <v>0</v>
          </cell>
          <cell r="AC171">
            <v>0</v>
          </cell>
          <cell r="AE171">
            <v>0</v>
          </cell>
          <cell r="AF171">
            <v>2652.8</v>
          </cell>
          <cell r="AG171">
            <v>2652.8</v>
          </cell>
          <cell r="AH171">
            <v>5</v>
          </cell>
          <cell r="AI171">
            <v>0.19525448884814978</v>
          </cell>
          <cell r="AJ171">
            <v>5</v>
          </cell>
          <cell r="AN171" t="str">
            <v>5</v>
          </cell>
        </row>
        <row r="172">
          <cell r="B172">
            <v>147</v>
          </cell>
          <cell r="C172" t="str">
            <v>Mitlewski</v>
          </cell>
          <cell r="D172" t="str">
            <v>Ernest</v>
          </cell>
          <cell r="E172">
            <v>2006</v>
          </cell>
          <cell r="G172" t="str">
            <v>Tarnogaj Wroclaw</v>
          </cell>
          <cell r="H172" t="str">
            <v>PL</v>
          </cell>
          <cell r="I172">
            <v>0.15649322676472402</v>
          </cell>
          <cell r="K172">
            <v>0</v>
          </cell>
          <cell r="M172">
            <v>0</v>
          </cell>
          <cell r="O172">
            <v>0</v>
          </cell>
          <cell r="P172">
            <v>100</v>
          </cell>
          <cell r="Q172">
            <v>600</v>
          </cell>
          <cell r="R172">
            <v>100</v>
          </cell>
          <cell r="S172">
            <v>660</v>
          </cell>
          <cell r="T172">
            <v>67</v>
          </cell>
          <cell r="U172">
            <v>469</v>
          </cell>
          <cell r="V172">
            <v>64</v>
          </cell>
          <cell r="W172">
            <v>473.6</v>
          </cell>
          <cell r="X172">
            <v>56</v>
          </cell>
          <cell r="Y172">
            <v>448</v>
          </cell>
          <cell r="AA172">
            <v>0</v>
          </cell>
          <cell r="AC172">
            <v>0</v>
          </cell>
          <cell r="AE172">
            <v>0</v>
          </cell>
          <cell r="AF172">
            <v>2650.6</v>
          </cell>
          <cell r="AG172">
            <v>2650.6</v>
          </cell>
          <cell r="AH172">
            <v>6</v>
          </cell>
          <cell r="AI172">
            <v>0.8177967797964811</v>
          </cell>
          <cell r="AJ172" t="str">
            <v>NE</v>
          </cell>
          <cell r="AN172" t="str">
            <v>NE</v>
          </cell>
        </row>
        <row r="173">
          <cell r="B173">
            <v>134</v>
          </cell>
          <cell r="C173" t="str">
            <v>Smítal</v>
          </cell>
          <cell r="D173" t="str">
            <v>Lukáš</v>
          </cell>
          <cell r="E173">
            <v>2006</v>
          </cell>
          <cell r="G173" t="str">
            <v>M-Guide Flash Wall Team</v>
          </cell>
          <cell r="H173" t="str">
            <v>CZ</v>
          </cell>
          <cell r="I173">
            <v>0.17078065010719</v>
          </cell>
          <cell r="K173">
            <v>0</v>
          </cell>
          <cell r="M173">
            <v>0</v>
          </cell>
          <cell r="O173">
            <v>0</v>
          </cell>
          <cell r="P173">
            <v>100</v>
          </cell>
          <cell r="Q173">
            <v>600</v>
          </cell>
          <cell r="R173">
            <v>100</v>
          </cell>
          <cell r="S173">
            <v>660</v>
          </cell>
          <cell r="T173">
            <v>58</v>
          </cell>
          <cell r="U173">
            <v>406</v>
          </cell>
          <cell r="V173">
            <v>53</v>
          </cell>
          <cell r="W173">
            <v>392.2</v>
          </cell>
          <cell r="X173">
            <v>50</v>
          </cell>
          <cell r="Y173">
            <v>400</v>
          </cell>
          <cell r="AA173">
            <v>0</v>
          </cell>
          <cell r="AC173">
            <v>0</v>
          </cell>
          <cell r="AE173">
            <v>0</v>
          </cell>
          <cell r="AF173">
            <v>2458.2</v>
          </cell>
          <cell r="AG173">
            <v>2458.2</v>
          </cell>
          <cell r="AH173">
            <v>7</v>
          </cell>
          <cell r="AI173">
            <v>0.06199136865325272</v>
          </cell>
          <cell r="AJ173">
            <v>6</v>
          </cell>
          <cell r="AN173" t="str">
            <v>6</v>
          </cell>
        </row>
        <row r="174">
          <cell r="B174">
            <v>146</v>
          </cell>
          <cell r="C174" t="str">
            <v>Koreň</v>
          </cell>
          <cell r="D174" t="str">
            <v>Michal Bernard</v>
          </cell>
          <cell r="E174">
            <v>2006</v>
          </cell>
          <cell r="G174" t="str">
            <v>Tarnogaj Wroclaw</v>
          </cell>
          <cell r="H174" t="str">
            <v>PL</v>
          </cell>
          <cell r="I174">
            <v>0.5423503147903831</v>
          </cell>
          <cell r="K174">
            <v>0</v>
          </cell>
          <cell r="M174">
            <v>0</v>
          </cell>
          <cell r="O174">
            <v>0</v>
          </cell>
          <cell r="P174">
            <v>98</v>
          </cell>
          <cell r="Q174">
            <v>588</v>
          </cell>
          <cell r="R174">
            <v>76</v>
          </cell>
          <cell r="S174">
            <v>501.6</v>
          </cell>
          <cell r="T174">
            <v>58</v>
          </cell>
          <cell r="U174">
            <v>406</v>
          </cell>
          <cell r="V174">
            <v>55</v>
          </cell>
          <cell r="W174">
            <v>407</v>
          </cell>
          <cell r="X174">
            <v>51</v>
          </cell>
          <cell r="Y174">
            <v>408</v>
          </cell>
          <cell r="AA174">
            <v>0</v>
          </cell>
          <cell r="AC174">
            <v>0</v>
          </cell>
          <cell r="AE174">
            <v>0</v>
          </cell>
          <cell r="AF174">
            <v>2310.6</v>
          </cell>
          <cell r="AG174">
            <v>2310.6</v>
          </cell>
          <cell r="AH174">
            <v>8</v>
          </cell>
          <cell r="AI174">
            <v>0.3654054624494165</v>
          </cell>
          <cell r="AJ174" t="str">
            <v>NE</v>
          </cell>
          <cell r="AN174" t="str">
            <v>NE</v>
          </cell>
        </row>
        <row r="175">
          <cell r="B175">
            <v>145</v>
          </cell>
          <cell r="C175" t="str">
            <v>Kalous</v>
          </cell>
          <cell r="D175" t="str">
            <v>Jakub</v>
          </cell>
          <cell r="E175">
            <v>2005</v>
          </cell>
          <cell r="G175" t="str">
            <v>"Korcle"-TendonBlok Ostrava</v>
          </cell>
          <cell r="H175" t="str">
            <v>CZ</v>
          </cell>
          <cell r="I175">
            <v>0.7349573278333991</v>
          </cell>
          <cell r="K175">
            <v>0</v>
          </cell>
          <cell r="M175">
            <v>0</v>
          </cell>
          <cell r="O175">
            <v>0</v>
          </cell>
          <cell r="P175">
            <v>78</v>
          </cell>
          <cell r="Q175">
            <v>468</v>
          </cell>
          <cell r="R175">
            <v>58</v>
          </cell>
          <cell r="S175">
            <v>382.8</v>
          </cell>
          <cell r="T175">
            <v>49</v>
          </cell>
          <cell r="U175">
            <v>343</v>
          </cell>
          <cell r="V175">
            <v>52</v>
          </cell>
          <cell r="W175">
            <v>384.8</v>
          </cell>
          <cell r="X175">
            <v>50</v>
          </cell>
          <cell r="Y175">
            <v>400</v>
          </cell>
          <cell r="AA175">
            <v>0</v>
          </cell>
          <cell r="AC175">
            <v>0</v>
          </cell>
          <cell r="AE175">
            <v>0</v>
          </cell>
          <cell r="AF175">
            <v>1978.6</v>
          </cell>
          <cell r="AG175">
            <v>1978.6</v>
          </cell>
          <cell r="AH175">
            <v>9</v>
          </cell>
          <cell r="AI175">
            <v>0.8882250909227878</v>
          </cell>
          <cell r="AJ175">
            <v>7</v>
          </cell>
          <cell r="AN175" t="str">
            <v>7</v>
          </cell>
        </row>
        <row r="176">
          <cell r="B176" t="e">
            <v>#N/A</v>
          </cell>
          <cell r="AF176">
            <v>0</v>
          </cell>
        </row>
        <row r="177">
          <cell r="B177" t="e">
            <v>#N/A</v>
          </cell>
          <cell r="AF177">
            <v>0</v>
          </cell>
        </row>
        <row r="178">
          <cell r="B178" t="e">
            <v>#N/A</v>
          </cell>
          <cell r="AF178">
            <v>0</v>
          </cell>
        </row>
        <row r="179">
          <cell r="B179" t="e">
            <v>#N/A</v>
          </cell>
          <cell r="AF179">
            <v>0</v>
          </cell>
        </row>
        <row r="180">
          <cell r="B180" t="e">
            <v>#N/A</v>
          </cell>
          <cell r="AF180">
            <v>0</v>
          </cell>
        </row>
        <row r="181">
          <cell r="B181" t="e">
            <v>#N/A</v>
          </cell>
          <cell r="AF181">
            <v>0</v>
          </cell>
        </row>
        <row r="182">
          <cell r="B182" t="e">
            <v>#N/A</v>
          </cell>
          <cell r="AF182">
            <v>0</v>
          </cell>
        </row>
        <row r="183">
          <cell r="B183" t="e">
            <v>#N/A</v>
          </cell>
          <cell r="AF183">
            <v>0</v>
          </cell>
        </row>
        <row r="184">
          <cell r="B184" t="e">
            <v>#N/A</v>
          </cell>
          <cell r="AF184">
            <v>0</v>
          </cell>
        </row>
        <row r="185">
          <cell r="B185" t="e">
            <v>#N/A</v>
          </cell>
          <cell r="AF185">
            <v>0</v>
          </cell>
        </row>
        <row r="186">
          <cell r="B186" t="e">
            <v>#N/A</v>
          </cell>
          <cell r="AF186">
            <v>0</v>
          </cell>
        </row>
        <row r="187">
          <cell r="B187" t="e">
            <v>#N/A</v>
          </cell>
          <cell r="AF187">
            <v>0</v>
          </cell>
        </row>
        <row r="188">
          <cell r="B188" t="e">
            <v>#N/A</v>
          </cell>
          <cell r="AF188">
            <v>0</v>
          </cell>
        </row>
        <row r="189">
          <cell r="B189" t="e">
            <v>#N/A</v>
          </cell>
          <cell r="AF189">
            <v>0</v>
          </cell>
        </row>
        <row r="190">
          <cell r="B190" t="e">
            <v>#N/A</v>
          </cell>
          <cell r="AF190">
            <v>0</v>
          </cell>
        </row>
        <row r="191">
          <cell r="B191" t="e">
            <v>#N/A</v>
          </cell>
          <cell r="AF191">
            <v>0</v>
          </cell>
        </row>
        <row r="192">
          <cell r="B192" t="e">
            <v>#N/A</v>
          </cell>
          <cell r="AF192">
            <v>0</v>
          </cell>
        </row>
        <row r="193">
          <cell r="B193" t="e">
            <v>#N/A</v>
          </cell>
          <cell r="AF193">
            <v>0</v>
          </cell>
        </row>
        <row r="194">
          <cell r="B194" t="e">
            <v>#N/A</v>
          </cell>
          <cell r="AF194">
            <v>0</v>
          </cell>
        </row>
        <row r="195">
          <cell r="B195" t="e">
            <v>#N/A</v>
          </cell>
          <cell r="AF195">
            <v>0</v>
          </cell>
        </row>
        <row r="196">
          <cell r="B196" t="e">
            <v>#N/A</v>
          </cell>
          <cell r="AF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  <cell r="I197">
            <v>0.9359205353539437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J198" t="str">
            <v>Cesta č.1</v>
          </cell>
          <cell r="L198" t="str">
            <v>Cesta č.2</v>
          </cell>
          <cell r="N198" t="str">
            <v>Cesta č.3</v>
          </cell>
          <cell r="P198" t="str">
            <v>Cesta č.4</v>
          </cell>
          <cell r="R198" t="str">
            <v>Cesta č.5</v>
          </cell>
          <cell r="T198" t="str">
            <v>Cesta č.6</v>
          </cell>
          <cell r="V198" t="str">
            <v>Cesta č.7</v>
          </cell>
          <cell r="X198" t="str">
            <v>Cesta č.8</v>
          </cell>
          <cell r="Z198" t="str">
            <v>Cesta č.9</v>
          </cell>
          <cell r="AB198" t="str">
            <v>Cesta č.10</v>
          </cell>
          <cell r="AD198" t="str">
            <v>Cesta č.11</v>
          </cell>
        </row>
        <row r="199">
          <cell r="B199">
            <v>662</v>
          </cell>
          <cell r="C199" t="str">
            <v>Hrbáčová</v>
          </cell>
          <cell r="D199" t="str">
            <v>A. Ludmila</v>
          </cell>
          <cell r="E199">
            <v>2004</v>
          </cell>
          <cell r="G199" t="str">
            <v>Rocky Monkeys, Sokol Brno I</v>
          </cell>
          <cell r="H199" t="str">
            <v>CZ</v>
          </cell>
          <cell r="I199">
            <v>0.8974144579842691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100</v>
          </cell>
          <cell r="S199">
            <v>660</v>
          </cell>
          <cell r="T199">
            <v>100</v>
          </cell>
          <cell r="U199">
            <v>700</v>
          </cell>
          <cell r="V199">
            <v>100</v>
          </cell>
          <cell r="W199">
            <v>740</v>
          </cell>
          <cell r="X199">
            <v>100</v>
          </cell>
          <cell r="Y199">
            <v>800</v>
          </cell>
          <cell r="Z199">
            <v>100</v>
          </cell>
          <cell r="AA199">
            <v>840</v>
          </cell>
          <cell r="AC199">
            <v>0</v>
          </cell>
          <cell r="AE199">
            <v>0</v>
          </cell>
          <cell r="AF199">
            <v>3740</v>
          </cell>
          <cell r="AG199">
            <v>3740</v>
          </cell>
          <cell r="AH199">
            <v>1</v>
          </cell>
          <cell r="AI199">
            <v>0.9043293031863868</v>
          </cell>
          <cell r="AJ199">
            <v>1</v>
          </cell>
          <cell r="AN199" t="str">
            <v>1</v>
          </cell>
        </row>
        <row r="200">
          <cell r="B200">
            <v>668</v>
          </cell>
          <cell r="C200" t="str">
            <v>Králíková</v>
          </cell>
          <cell r="D200" t="str">
            <v>Nikola</v>
          </cell>
          <cell r="E200">
            <v>2003</v>
          </cell>
          <cell r="G200" t="str">
            <v>Vertikon Zlín</v>
          </cell>
          <cell r="H200" t="str">
            <v>CZ</v>
          </cell>
          <cell r="I200">
            <v>0.9568786125164481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  <cell r="R200">
            <v>100</v>
          </cell>
          <cell r="S200">
            <v>660</v>
          </cell>
          <cell r="T200">
            <v>100</v>
          </cell>
          <cell r="U200">
            <v>700</v>
          </cell>
          <cell r="V200">
            <v>100</v>
          </cell>
          <cell r="W200">
            <v>740</v>
          </cell>
          <cell r="X200">
            <v>81</v>
          </cell>
          <cell r="Y200">
            <v>648</v>
          </cell>
          <cell r="Z200">
            <v>100</v>
          </cell>
          <cell r="AA200">
            <v>840</v>
          </cell>
          <cell r="AB200">
            <v>100</v>
          </cell>
          <cell r="AC200">
            <v>880</v>
          </cell>
          <cell r="AE200">
            <v>0</v>
          </cell>
          <cell r="AF200">
            <v>3588</v>
          </cell>
          <cell r="AG200">
            <v>4468</v>
          </cell>
          <cell r="AH200">
            <v>2</v>
          </cell>
          <cell r="AI200">
            <v>0.6935493091586977</v>
          </cell>
          <cell r="AJ200">
            <v>2</v>
          </cell>
          <cell r="AN200" t="str">
            <v>2</v>
          </cell>
        </row>
        <row r="201">
          <cell r="B201">
            <v>691</v>
          </cell>
          <cell r="C201" t="str">
            <v>Toužínová</v>
          </cell>
          <cell r="D201" t="str">
            <v>Lenka</v>
          </cell>
          <cell r="E201">
            <v>2004</v>
          </cell>
          <cell r="G201" t="str">
            <v>Rocky Monkeys, Sokol Brno I</v>
          </cell>
          <cell r="H201" t="str">
            <v>CZ</v>
          </cell>
          <cell r="I201">
            <v>0.52431152923964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100</v>
          </cell>
          <cell r="S201">
            <v>660</v>
          </cell>
          <cell r="T201">
            <v>100</v>
          </cell>
          <cell r="U201">
            <v>700</v>
          </cell>
          <cell r="V201">
            <v>100</v>
          </cell>
          <cell r="W201">
            <v>740</v>
          </cell>
          <cell r="X201">
            <v>81</v>
          </cell>
          <cell r="Y201">
            <v>648</v>
          </cell>
          <cell r="Z201">
            <v>100</v>
          </cell>
          <cell r="AA201">
            <v>840</v>
          </cell>
          <cell r="AB201">
            <v>76</v>
          </cell>
          <cell r="AC201">
            <v>668.8</v>
          </cell>
          <cell r="AE201">
            <v>0</v>
          </cell>
          <cell r="AF201">
            <v>3588</v>
          </cell>
          <cell r="AG201">
            <v>4256.8</v>
          </cell>
          <cell r="AH201">
            <v>3</v>
          </cell>
          <cell r="AI201">
            <v>0.5616758156102151</v>
          </cell>
          <cell r="AJ201">
            <v>3</v>
          </cell>
          <cell r="AN201" t="str">
            <v>3</v>
          </cell>
        </row>
        <row r="202">
          <cell r="B202">
            <v>655</v>
          </cell>
          <cell r="C202" t="str">
            <v>Deuserová</v>
          </cell>
          <cell r="D202" t="str">
            <v>Emma</v>
          </cell>
          <cell r="E202">
            <v>2003</v>
          </cell>
          <cell r="G202" t="str">
            <v>HO Rebel Pustimer, lezeckytrenink.cz</v>
          </cell>
          <cell r="H202" t="str">
            <v>CZ</v>
          </cell>
          <cell r="I202">
            <v>0.031696714926511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100</v>
          </cell>
          <cell r="S202">
            <v>660</v>
          </cell>
          <cell r="T202">
            <v>100</v>
          </cell>
          <cell r="U202">
            <v>700</v>
          </cell>
          <cell r="V202">
            <v>100</v>
          </cell>
          <cell r="W202">
            <v>740</v>
          </cell>
          <cell r="X202">
            <v>81</v>
          </cell>
          <cell r="Y202">
            <v>648</v>
          </cell>
          <cell r="Z202">
            <v>100</v>
          </cell>
          <cell r="AA202">
            <v>840</v>
          </cell>
          <cell r="AB202">
            <v>58</v>
          </cell>
          <cell r="AC202">
            <v>510.4</v>
          </cell>
          <cell r="AE202">
            <v>0</v>
          </cell>
          <cell r="AF202">
            <v>3588</v>
          </cell>
          <cell r="AG202">
            <v>4098.4</v>
          </cell>
          <cell r="AH202">
            <v>4</v>
          </cell>
          <cell r="AI202">
            <v>0.7973961909301579</v>
          </cell>
          <cell r="AJ202">
            <v>4</v>
          </cell>
          <cell r="AN202" t="str">
            <v>4</v>
          </cell>
        </row>
        <row r="203">
          <cell r="B203">
            <v>693</v>
          </cell>
          <cell r="C203" t="str">
            <v>Vaverková</v>
          </cell>
          <cell r="D203" t="str">
            <v>Adéla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I203">
            <v>0.941610394977033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100</v>
          </cell>
          <cell r="S203">
            <v>660</v>
          </cell>
          <cell r="T203">
            <v>100</v>
          </cell>
          <cell r="U203">
            <v>700</v>
          </cell>
          <cell r="V203">
            <v>100</v>
          </cell>
          <cell r="W203">
            <v>740</v>
          </cell>
          <cell r="X203">
            <v>65</v>
          </cell>
          <cell r="Y203">
            <v>520</v>
          </cell>
          <cell r="Z203">
            <v>73</v>
          </cell>
          <cell r="AA203">
            <v>613.2</v>
          </cell>
          <cell r="AC203">
            <v>0</v>
          </cell>
          <cell r="AE203">
            <v>0</v>
          </cell>
          <cell r="AF203">
            <v>3233.2</v>
          </cell>
          <cell r="AG203">
            <v>3233.2</v>
          </cell>
          <cell r="AH203">
            <v>5</v>
          </cell>
          <cell r="AI203">
            <v>0.16821549809537828</v>
          </cell>
          <cell r="AJ203">
            <v>5</v>
          </cell>
          <cell r="AN203" t="str">
            <v>5</v>
          </cell>
        </row>
        <row r="204">
          <cell r="B204">
            <v>652</v>
          </cell>
          <cell r="C204" t="str">
            <v>Chvílová</v>
          </cell>
          <cell r="D204" t="str">
            <v>Tereza</v>
          </cell>
          <cell r="E204">
            <v>2003</v>
          </cell>
          <cell r="G204" t="str">
            <v>HO Příbor z.s.</v>
          </cell>
          <cell r="H204" t="str">
            <v>CZ</v>
          </cell>
          <cell r="I204">
            <v>0.934396642958745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100</v>
          </cell>
          <cell r="S204">
            <v>660</v>
          </cell>
          <cell r="T204">
            <v>100</v>
          </cell>
          <cell r="U204">
            <v>700</v>
          </cell>
          <cell r="V204">
            <v>100</v>
          </cell>
          <cell r="W204">
            <v>740</v>
          </cell>
          <cell r="X204">
            <v>58</v>
          </cell>
          <cell r="Y204">
            <v>464</v>
          </cell>
          <cell r="Z204">
            <v>72</v>
          </cell>
          <cell r="AA204">
            <v>604.8</v>
          </cell>
          <cell r="AC204">
            <v>0</v>
          </cell>
          <cell r="AE204">
            <v>0</v>
          </cell>
          <cell r="AF204">
            <v>3168.8</v>
          </cell>
          <cell r="AG204">
            <v>3168.8</v>
          </cell>
          <cell r="AH204">
            <v>6</v>
          </cell>
          <cell r="AI204">
            <v>0.1548349040094763</v>
          </cell>
          <cell r="AJ204">
            <v>6</v>
          </cell>
          <cell r="AN204" t="str">
            <v>6</v>
          </cell>
        </row>
        <row r="205">
          <cell r="B205">
            <v>659</v>
          </cell>
          <cell r="C205" t="str">
            <v>Hejtmánková</v>
          </cell>
          <cell r="D205" t="str">
            <v>Eliška</v>
          </cell>
          <cell r="E205">
            <v>2004</v>
          </cell>
          <cell r="G205" t="str">
            <v>Rocky Monkeys, Sokol Brno I</v>
          </cell>
          <cell r="H205" t="str">
            <v>CZ</v>
          </cell>
          <cell r="I205">
            <v>0.7433603310491891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  <cell r="R205">
            <v>100</v>
          </cell>
          <cell r="S205">
            <v>660</v>
          </cell>
          <cell r="T205">
            <v>100</v>
          </cell>
          <cell r="U205">
            <v>700</v>
          </cell>
          <cell r="V205">
            <v>100</v>
          </cell>
          <cell r="W205">
            <v>740</v>
          </cell>
          <cell r="X205">
            <v>69</v>
          </cell>
          <cell r="Y205">
            <v>552</v>
          </cell>
          <cell r="Z205">
            <v>57</v>
          </cell>
          <cell r="AA205">
            <v>478.8</v>
          </cell>
          <cell r="AC205">
            <v>0</v>
          </cell>
          <cell r="AE205">
            <v>0</v>
          </cell>
          <cell r="AF205">
            <v>3130.8</v>
          </cell>
          <cell r="AG205">
            <v>3130.8</v>
          </cell>
          <cell r="AH205">
            <v>7</v>
          </cell>
          <cell r="AI205">
            <v>0.28546948567964137</v>
          </cell>
          <cell r="AJ205">
            <v>7</v>
          </cell>
          <cell r="AN205" t="str">
            <v>7</v>
          </cell>
        </row>
        <row r="206">
          <cell r="B206">
            <v>683</v>
          </cell>
          <cell r="C206" t="str">
            <v>Provazníková</v>
          </cell>
          <cell r="D206" t="str">
            <v>Marie</v>
          </cell>
          <cell r="E206">
            <v>2004</v>
          </cell>
          <cell r="G206" t="str">
            <v>Rocky Monkeys, Sokol Brno I</v>
          </cell>
          <cell r="H206" t="str">
            <v>CZ</v>
          </cell>
          <cell r="I206">
            <v>0.29401342431083305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100</v>
          </cell>
          <cell r="S206">
            <v>660</v>
          </cell>
          <cell r="T206">
            <v>100</v>
          </cell>
          <cell r="U206">
            <v>700</v>
          </cell>
          <cell r="V206">
            <v>100</v>
          </cell>
          <cell r="W206">
            <v>740</v>
          </cell>
          <cell r="X206">
            <v>64</v>
          </cell>
          <cell r="Y206">
            <v>512</v>
          </cell>
          <cell r="Z206">
            <v>56</v>
          </cell>
          <cell r="AA206">
            <v>470.4</v>
          </cell>
          <cell r="AC206">
            <v>0</v>
          </cell>
          <cell r="AE206">
            <v>0</v>
          </cell>
          <cell r="AF206">
            <v>3082.4</v>
          </cell>
          <cell r="AG206">
            <v>3082.4</v>
          </cell>
          <cell r="AH206">
            <v>8</v>
          </cell>
          <cell r="AI206">
            <v>0.3417162182740867</v>
          </cell>
          <cell r="AJ206">
            <v>8</v>
          </cell>
          <cell r="AN206" t="str">
            <v>8</v>
          </cell>
        </row>
        <row r="207">
          <cell r="B207">
            <v>680</v>
          </cell>
          <cell r="C207" t="str">
            <v>Plšková</v>
          </cell>
          <cell r="D207" t="str">
            <v>Adéla</v>
          </cell>
          <cell r="E207">
            <v>2003</v>
          </cell>
          <cell r="G207" t="str">
            <v>ZŠ Vsetín - Luh</v>
          </cell>
          <cell r="H207" t="str">
            <v>CZ</v>
          </cell>
          <cell r="I207">
            <v>0.6533021139912311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  <cell r="R207">
            <v>100</v>
          </cell>
          <cell r="S207">
            <v>660</v>
          </cell>
          <cell r="T207">
            <v>100</v>
          </cell>
          <cell r="U207">
            <v>700</v>
          </cell>
          <cell r="V207">
            <v>100</v>
          </cell>
          <cell r="W207">
            <v>740</v>
          </cell>
          <cell r="X207">
            <v>57</v>
          </cell>
          <cell r="Y207">
            <v>456</v>
          </cell>
          <cell r="Z207">
            <v>59</v>
          </cell>
          <cell r="AA207">
            <v>495.6</v>
          </cell>
          <cell r="AC207">
            <v>0</v>
          </cell>
          <cell r="AE207">
            <v>0</v>
          </cell>
          <cell r="AF207">
            <v>3051.6</v>
          </cell>
          <cell r="AG207">
            <v>3051.6</v>
          </cell>
          <cell r="AH207">
            <v>9</v>
          </cell>
          <cell r="AI207">
            <v>0.3217625319957733</v>
          </cell>
          <cell r="AJ207">
            <v>9</v>
          </cell>
          <cell r="AN207" t="str">
            <v>9</v>
          </cell>
        </row>
        <row r="208">
          <cell r="B208">
            <v>700</v>
          </cell>
          <cell r="C208" t="str">
            <v>Stráníková</v>
          </cell>
          <cell r="D208" t="str">
            <v>Amálie</v>
          </cell>
          <cell r="E208">
            <v>2003</v>
          </cell>
          <cell r="G208" t="str">
            <v>"Korcle"-Tendon Blok Ostrava</v>
          </cell>
          <cell r="H208" t="str">
            <v>CZ</v>
          </cell>
          <cell r="I208">
            <v>0.7939652903005481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  <cell r="R208">
            <v>100</v>
          </cell>
          <cell r="S208">
            <v>660</v>
          </cell>
          <cell r="T208">
            <v>84</v>
          </cell>
          <cell r="U208">
            <v>588</v>
          </cell>
          <cell r="V208">
            <v>76</v>
          </cell>
          <cell r="W208">
            <v>562.4</v>
          </cell>
          <cell r="X208">
            <v>58</v>
          </cell>
          <cell r="Y208">
            <v>464</v>
          </cell>
          <cell r="Z208">
            <v>50</v>
          </cell>
          <cell r="AA208">
            <v>420</v>
          </cell>
          <cell r="AC208">
            <v>0</v>
          </cell>
          <cell r="AE208">
            <v>0</v>
          </cell>
          <cell r="AF208">
            <v>2694.4</v>
          </cell>
          <cell r="AG208">
            <v>2694.4</v>
          </cell>
          <cell r="AH208">
            <v>10</v>
          </cell>
          <cell r="AI208">
            <v>0.02617371384985745</v>
          </cell>
          <cell r="AJ208">
            <v>10</v>
          </cell>
          <cell r="AN208" t="str">
            <v>10</v>
          </cell>
        </row>
        <row r="209">
          <cell r="B209">
            <v>697</v>
          </cell>
          <cell r="C209" t="str">
            <v>Pierniková</v>
          </cell>
          <cell r="D209" t="str">
            <v>Anna</v>
          </cell>
          <cell r="E209">
            <v>2004</v>
          </cell>
          <cell r="G209" t="str">
            <v>HO Atlas Opava</v>
          </cell>
          <cell r="H209" t="str">
            <v>CZ</v>
          </cell>
          <cell r="I209">
            <v>0.8809557317290461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100</v>
          </cell>
          <cell r="S209">
            <v>660</v>
          </cell>
          <cell r="T209">
            <v>64</v>
          </cell>
          <cell r="U209">
            <v>448</v>
          </cell>
          <cell r="V209">
            <v>58</v>
          </cell>
          <cell r="W209">
            <v>429.2</v>
          </cell>
          <cell r="X209">
            <v>56</v>
          </cell>
          <cell r="Y209">
            <v>448</v>
          </cell>
          <cell r="Z209">
            <v>50</v>
          </cell>
          <cell r="AA209">
            <v>420</v>
          </cell>
          <cell r="AC209">
            <v>0</v>
          </cell>
          <cell r="AE209">
            <v>0</v>
          </cell>
          <cell r="AF209">
            <v>2405.2</v>
          </cell>
          <cell r="AG209">
            <v>2405.2</v>
          </cell>
          <cell r="AH209">
            <v>11</v>
          </cell>
          <cell r="AI209">
            <v>0.17641912447288632</v>
          </cell>
          <cell r="AJ209">
            <v>11</v>
          </cell>
          <cell r="AN209" t="str">
            <v>11</v>
          </cell>
        </row>
        <row r="210">
          <cell r="B210" t="e">
            <v>#N/A</v>
          </cell>
          <cell r="AF210">
            <v>0</v>
          </cell>
        </row>
        <row r="211">
          <cell r="B211" t="e">
            <v>#N/A</v>
          </cell>
          <cell r="AF211">
            <v>0</v>
          </cell>
        </row>
        <row r="212">
          <cell r="B212" t="e">
            <v>#N/A</v>
          </cell>
          <cell r="AF212">
            <v>0</v>
          </cell>
        </row>
        <row r="213">
          <cell r="B213" t="e">
            <v>#N/A</v>
          </cell>
          <cell r="AF213">
            <v>0</v>
          </cell>
        </row>
        <row r="214">
          <cell r="B214" t="e">
            <v>#N/A</v>
          </cell>
          <cell r="AF214">
            <v>0</v>
          </cell>
        </row>
        <row r="215">
          <cell r="B215" t="e">
            <v>#N/A</v>
          </cell>
          <cell r="AF215">
            <v>0</v>
          </cell>
        </row>
        <row r="216">
          <cell r="B216" t="e">
            <v>#N/A</v>
          </cell>
          <cell r="AF216">
            <v>0</v>
          </cell>
        </row>
        <row r="217">
          <cell r="B217" t="e">
            <v>#N/A</v>
          </cell>
          <cell r="AF217">
            <v>0</v>
          </cell>
        </row>
        <row r="218">
          <cell r="B218" t="e">
            <v>#N/A</v>
          </cell>
          <cell r="AF218">
            <v>0</v>
          </cell>
        </row>
        <row r="219">
          <cell r="B219" t="e">
            <v>#N/A</v>
          </cell>
          <cell r="AF219">
            <v>0</v>
          </cell>
        </row>
        <row r="220">
          <cell r="B220" t="e">
            <v>#N/A</v>
          </cell>
          <cell r="AF220">
            <v>0</v>
          </cell>
        </row>
        <row r="221">
          <cell r="B221" t="e">
            <v>#N/A</v>
          </cell>
          <cell r="AF221">
            <v>0</v>
          </cell>
        </row>
        <row r="222">
          <cell r="B222" t="e">
            <v>#N/A</v>
          </cell>
          <cell r="AF222">
            <v>0</v>
          </cell>
        </row>
        <row r="223">
          <cell r="B223" t="e">
            <v>#N/A</v>
          </cell>
          <cell r="AF223">
            <v>0</v>
          </cell>
        </row>
        <row r="224">
          <cell r="B224" t="e">
            <v>#N/A</v>
          </cell>
          <cell r="AF224">
            <v>0</v>
          </cell>
        </row>
        <row r="225">
          <cell r="B225" t="e">
            <v>#N/A</v>
          </cell>
          <cell r="AF225">
            <v>0</v>
          </cell>
        </row>
        <row r="226">
          <cell r="B226" t="e">
            <v>#N/A</v>
          </cell>
          <cell r="AF226">
            <v>0</v>
          </cell>
        </row>
        <row r="227">
          <cell r="B227" t="e">
            <v>#N/A</v>
          </cell>
          <cell r="AF227">
            <v>0</v>
          </cell>
        </row>
        <row r="228">
          <cell r="B228" t="e">
            <v>#N/A</v>
          </cell>
          <cell r="AF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  <cell r="I229">
            <v>0.5518096687737852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J230" t="str">
            <v>Cesta č.1</v>
          </cell>
          <cell r="L230" t="str">
            <v>Cesta č.2</v>
          </cell>
          <cell r="N230" t="str">
            <v>Cesta č.3</v>
          </cell>
          <cell r="P230" t="str">
            <v>Cesta č.4</v>
          </cell>
          <cell r="R230" t="str">
            <v>Cesta č.5</v>
          </cell>
          <cell r="T230" t="str">
            <v>Cesta č.6</v>
          </cell>
          <cell r="V230" t="str">
            <v>Cesta č.7</v>
          </cell>
          <cell r="X230" t="str">
            <v>Cesta č.8</v>
          </cell>
          <cell r="Z230" t="str">
            <v>Cesta č.9</v>
          </cell>
          <cell r="AB230" t="str">
            <v>Cesta č.10</v>
          </cell>
          <cell r="AD230" t="str">
            <v>Cesta č.11</v>
          </cell>
        </row>
        <row r="231">
          <cell r="B231">
            <v>151</v>
          </cell>
          <cell r="C231" t="str">
            <v>Babača</v>
          </cell>
          <cell r="D231" t="str">
            <v>Čeněk</v>
          </cell>
          <cell r="E231">
            <v>2003</v>
          </cell>
          <cell r="G231" t="str">
            <v>HO Příbor z.s.</v>
          </cell>
          <cell r="H231" t="str">
            <v>CZ</v>
          </cell>
          <cell r="I231">
            <v>0.287404666421935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100</v>
          </cell>
          <cell r="S231">
            <v>660</v>
          </cell>
          <cell r="T231">
            <v>100</v>
          </cell>
          <cell r="U231">
            <v>700</v>
          </cell>
          <cell r="V231">
            <v>100</v>
          </cell>
          <cell r="W231">
            <v>740</v>
          </cell>
          <cell r="X231">
            <v>100</v>
          </cell>
          <cell r="Y231">
            <v>800</v>
          </cell>
          <cell r="Z231">
            <v>100</v>
          </cell>
          <cell r="AA231">
            <v>840</v>
          </cell>
          <cell r="AC231">
            <v>0</v>
          </cell>
          <cell r="AE231">
            <v>0</v>
          </cell>
          <cell r="AF231">
            <v>3740</v>
          </cell>
          <cell r="AG231">
            <v>3740</v>
          </cell>
          <cell r="AH231">
            <v>1</v>
          </cell>
          <cell r="AI231">
            <v>0.24688849016092718</v>
          </cell>
          <cell r="AJ231">
            <v>1</v>
          </cell>
          <cell r="AN231" t="str">
            <v>1</v>
          </cell>
        </row>
        <row r="232">
          <cell r="B232">
            <v>173</v>
          </cell>
          <cell r="C232" t="str">
            <v>Salach</v>
          </cell>
          <cell r="D232" t="str">
            <v>Piotr Witold</v>
          </cell>
          <cell r="E232">
            <v>2003</v>
          </cell>
          <cell r="G232" t="str">
            <v>Tarnogaj Wroclaw</v>
          </cell>
          <cell r="H232" t="str">
            <v>PL</v>
          </cell>
          <cell r="I232">
            <v>0.5675228922627871</v>
          </cell>
          <cell r="K232">
            <v>0</v>
          </cell>
          <cell r="M232">
            <v>0</v>
          </cell>
          <cell r="O232">
            <v>0</v>
          </cell>
          <cell r="Q232">
            <v>0</v>
          </cell>
          <cell r="R232">
            <v>100</v>
          </cell>
          <cell r="S232">
            <v>660</v>
          </cell>
          <cell r="T232">
            <v>100</v>
          </cell>
          <cell r="U232">
            <v>700</v>
          </cell>
          <cell r="V232">
            <v>100</v>
          </cell>
          <cell r="W232">
            <v>740</v>
          </cell>
          <cell r="X232">
            <v>85</v>
          </cell>
          <cell r="Y232">
            <v>680</v>
          </cell>
          <cell r="Z232">
            <v>100</v>
          </cell>
          <cell r="AA232">
            <v>840</v>
          </cell>
          <cell r="AC232">
            <v>0</v>
          </cell>
          <cell r="AE232">
            <v>0</v>
          </cell>
          <cell r="AF232">
            <v>3620</v>
          </cell>
          <cell r="AG232">
            <v>3620</v>
          </cell>
          <cell r="AH232">
            <v>2</v>
          </cell>
          <cell r="AI232">
            <v>0.8003289743792266</v>
          </cell>
          <cell r="AJ232" t="str">
            <v>NE</v>
          </cell>
          <cell r="AN232" t="str">
            <v>NE</v>
          </cell>
        </row>
        <row r="233">
          <cell r="B233">
            <v>156</v>
          </cell>
          <cell r="C233" t="str">
            <v>Hromada</v>
          </cell>
          <cell r="D233" t="str">
            <v>Filip</v>
          </cell>
          <cell r="E233">
            <v>2004</v>
          </cell>
          <cell r="G233" t="str">
            <v>Lezecká akadémia, Vyškov</v>
          </cell>
          <cell r="H233" t="str">
            <v>CZ</v>
          </cell>
          <cell r="I233">
            <v>0.187203526496887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100</v>
          </cell>
          <cell r="S233">
            <v>660</v>
          </cell>
          <cell r="T233">
            <v>100</v>
          </cell>
          <cell r="U233">
            <v>700</v>
          </cell>
          <cell r="V233">
            <v>100</v>
          </cell>
          <cell r="W233">
            <v>740</v>
          </cell>
          <cell r="X233">
            <v>84</v>
          </cell>
          <cell r="Y233">
            <v>672</v>
          </cell>
          <cell r="Z233">
            <v>100</v>
          </cell>
          <cell r="AA233">
            <v>840</v>
          </cell>
          <cell r="AC233">
            <v>0</v>
          </cell>
          <cell r="AE233">
            <v>0</v>
          </cell>
          <cell r="AF233">
            <v>3612</v>
          </cell>
          <cell r="AG233">
            <v>3612</v>
          </cell>
          <cell r="AH233">
            <v>3</v>
          </cell>
          <cell r="AI233">
            <v>0.36189088644459844</v>
          </cell>
          <cell r="AJ233">
            <v>2</v>
          </cell>
          <cell r="AN233" t="str">
            <v>2</v>
          </cell>
        </row>
        <row r="234">
          <cell r="B234">
            <v>161</v>
          </cell>
          <cell r="C234" t="str">
            <v>Mikulec</v>
          </cell>
          <cell r="D234" t="str">
            <v>Martin</v>
          </cell>
          <cell r="E234">
            <v>2003</v>
          </cell>
          <cell r="G234" t="str">
            <v>Vertikon Zlín</v>
          </cell>
          <cell r="H234" t="str">
            <v>CZ</v>
          </cell>
          <cell r="I234">
            <v>0.7016845091711731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100</v>
          </cell>
          <cell r="S234">
            <v>660</v>
          </cell>
          <cell r="T234">
            <v>100</v>
          </cell>
          <cell r="U234">
            <v>700</v>
          </cell>
          <cell r="V234">
            <v>100</v>
          </cell>
          <cell r="W234">
            <v>740</v>
          </cell>
          <cell r="X234">
            <v>81</v>
          </cell>
          <cell r="Y234">
            <v>648</v>
          </cell>
          <cell r="Z234">
            <v>100</v>
          </cell>
          <cell r="AA234">
            <v>840</v>
          </cell>
          <cell r="AC234">
            <v>0</v>
          </cell>
          <cell r="AE234">
            <v>0</v>
          </cell>
          <cell r="AF234">
            <v>3588</v>
          </cell>
          <cell r="AG234">
            <v>3588</v>
          </cell>
          <cell r="AH234">
            <v>4</v>
          </cell>
          <cell r="AI234">
            <v>0.16731858253479004</v>
          </cell>
          <cell r="AJ234">
            <v>3</v>
          </cell>
          <cell r="AN234" t="str">
            <v>3</v>
          </cell>
        </row>
        <row r="235">
          <cell r="B235">
            <v>157</v>
          </cell>
          <cell r="C235" t="str">
            <v>Kocián</v>
          </cell>
          <cell r="D235" t="str">
            <v>Tomáš</v>
          </cell>
          <cell r="E235">
            <v>2003</v>
          </cell>
          <cell r="G235" t="str">
            <v>Vertikon Zlín</v>
          </cell>
          <cell r="H235" t="str">
            <v>CZ</v>
          </cell>
          <cell r="I235">
            <v>0.22579491161741302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R235">
            <v>100</v>
          </cell>
          <cell r="S235">
            <v>660</v>
          </cell>
          <cell r="T235">
            <v>100</v>
          </cell>
          <cell r="U235">
            <v>700</v>
          </cell>
          <cell r="V235">
            <v>100</v>
          </cell>
          <cell r="W235">
            <v>740</v>
          </cell>
          <cell r="X235">
            <v>80</v>
          </cell>
          <cell r="Y235">
            <v>640</v>
          </cell>
          <cell r="Z235">
            <v>84</v>
          </cell>
          <cell r="AA235">
            <v>705.6</v>
          </cell>
          <cell r="AC235">
            <v>0</v>
          </cell>
          <cell r="AE235">
            <v>0</v>
          </cell>
          <cell r="AF235">
            <v>3445.6</v>
          </cell>
          <cell r="AG235">
            <v>3445.6</v>
          </cell>
          <cell r="AH235">
            <v>5</v>
          </cell>
          <cell r="AI235">
            <v>0.8774821916595101</v>
          </cell>
          <cell r="AJ235">
            <v>4</v>
          </cell>
          <cell r="AN235" t="str">
            <v>4</v>
          </cell>
        </row>
        <row r="236">
          <cell r="B236">
            <v>158</v>
          </cell>
          <cell r="C236" t="str">
            <v>Kocián</v>
          </cell>
          <cell r="D236" t="str">
            <v>Filip</v>
          </cell>
          <cell r="E236">
            <v>2003</v>
          </cell>
          <cell r="G236" t="str">
            <v>Vertikon Zlín</v>
          </cell>
          <cell r="H236" t="str">
            <v>CZ</v>
          </cell>
          <cell r="I236">
            <v>0.0235873628407717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  <cell r="R236">
            <v>100</v>
          </cell>
          <cell r="S236">
            <v>660</v>
          </cell>
          <cell r="T236">
            <v>100</v>
          </cell>
          <cell r="U236">
            <v>700</v>
          </cell>
          <cell r="V236">
            <v>100</v>
          </cell>
          <cell r="W236">
            <v>740</v>
          </cell>
          <cell r="X236">
            <v>58</v>
          </cell>
          <cell r="Y236">
            <v>464</v>
          </cell>
          <cell r="Z236">
            <v>100</v>
          </cell>
          <cell r="AA236">
            <v>840</v>
          </cell>
          <cell r="AC236">
            <v>0</v>
          </cell>
          <cell r="AE236">
            <v>0</v>
          </cell>
          <cell r="AF236">
            <v>3404</v>
          </cell>
          <cell r="AG236">
            <v>3404</v>
          </cell>
          <cell r="AH236">
            <v>6</v>
          </cell>
          <cell r="AI236">
            <v>0.543663646094501</v>
          </cell>
          <cell r="AJ236">
            <v>5</v>
          </cell>
          <cell r="AN236" t="str">
            <v>5</v>
          </cell>
        </row>
        <row r="237">
          <cell r="B237">
            <v>154</v>
          </cell>
          <cell r="C237" t="str">
            <v>Gruber</v>
          </cell>
          <cell r="D237" t="str">
            <v>Lukáš</v>
          </cell>
          <cell r="E237">
            <v>2004</v>
          </cell>
          <cell r="G237" t="str">
            <v>Rocky Monkeys, Sokol Brno I</v>
          </cell>
          <cell r="H237" t="str">
            <v>CZ</v>
          </cell>
          <cell r="I237">
            <v>0.786667764186859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100</v>
          </cell>
          <cell r="S237">
            <v>660</v>
          </cell>
          <cell r="T237">
            <v>100</v>
          </cell>
          <cell r="U237">
            <v>700</v>
          </cell>
          <cell r="V237">
            <v>100</v>
          </cell>
          <cell r="W237">
            <v>740</v>
          </cell>
          <cell r="X237">
            <v>57</v>
          </cell>
          <cell r="Y237">
            <v>456</v>
          </cell>
          <cell r="Z237">
            <v>94</v>
          </cell>
          <cell r="AA237">
            <v>789.6</v>
          </cell>
          <cell r="AC237">
            <v>0</v>
          </cell>
          <cell r="AE237">
            <v>0</v>
          </cell>
          <cell r="AF237">
            <v>3345.6</v>
          </cell>
          <cell r="AG237">
            <v>3345.6</v>
          </cell>
          <cell r="AH237">
            <v>7</v>
          </cell>
          <cell r="AI237">
            <v>0.49521667207591236</v>
          </cell>
          <cell r="AJ237">
            <v>6</v>
          </cell>
          <cell r="AN237" t="str">
            <v>6</v>
          </cell>
        </row>
        <row r="238">
          <cell r="B238">
            <v>179</v>
          </cell>
          <cell r="C238" t="str">
            <v>Rypl</v>
          </cell>
          <cell r="D238" t="str">
            <v>Jiří</v>
          </cell>
          <cell r="E238">
            <v>2004</v>
          </cell>
          <cell r="G238" t="str">
            <v>HO Atlas Opava</v>
          </cell>
          <cell r="H238" t="str">
            <v>CZ</v>
          </cell>
          <cell r="I238">
            <v>0.38861775747500404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  <cell r="R238">
            <v>77</v>
          </cell>
          <cell r="S238">
            <v>508.2</v>
          </cell>
          <cell r="T238">
            <v>74</v>
          </cell>
          <cell r="U238">
            <v>518</v>
          </cell>
          <cell r="V238">
            <v>97</v>
          </cell>
          <cell r="W238">
            <v>717.8</v>
          </cell>
          <cell r="X238">
            <v>56</v>
          </cell>
          <cell r="Y238">
            <v>448</v>
          </cell>
          <cell r="Z238">
            <v>51</v>
          </cell>
          <cell r="AA238">
            <v>428.4</v>
          </cell>
          <cell r="AC238">
            <v>0</v>
          </cell>
          <cell r="AE238">
            <v>0</v>
          </cell>
          <cell r="AF238">
            <v>2620.4</v>
          </cell>
          <cell r="AG238">
            <v>2620.4</v>
          </cell>
          <cell r="AH238">
            <v>8</v>
          </cell>
          <cell r="AI238">
            <v>0.7228994544129819</v>
          </cell>
          <cell r="AJ238">
            <v>7</v>
          </cell>
          <cell r="AN238" t="str">
            <v>7</v>
          </cell>
        </row>
        <row r="239">
          <cell r="B239">
            <v>180</v>
          </cell>
          <cell r="C239" t="str">
            <v>Seitz</v>
          </cell>
          <cell r="D239" t="str">
            <v>Lukas</v>
          </cell>
          <cell r="E239">
            <v>2003</v>
          </cell>
          <cell r="H239" t="str">
            <v>CZ</v>
          </cell>
          <cell r="I239">
            <v>0.6174614347983151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  <cell r="R239">
            <v>100</v>
          </cell>
          <cell r="S239">
            <v>660</v>
          </cell>
          <cell r="T239">
            <v>54</v>
          </cell>
          <cell r="U239">
            <v>378</v>
          </cell>
          <cell r="V239">
            <v>60</v>
          </cell>
          <cell r="W239">
            <v>444</v>
          </cell>
          <cell r="X239">
            <v>54</v>
          </cell>
          <cell r="Y239">
            <v>432</v>
          </cell>
          <cell r="Z239">
            <v>50</v>
          </cell>
          <cell r="AA239">
            <v>420</v>
          </cell>
          <cell r="AC239">
            <v>0</v>
          </cell>
          <cell r="AE239">
            <v>0</v>
          </cell>
          <cell r="AF239">
            <v>2334</v>
          </cell>
          <cell r="AG239">
            <v>2334</v>
          </cell>
          <cell r="AH239">
            <v>9</v>
          </cell>
          <cell r="AI239">
            <v>0.2949840675573796</v>
          </cell>
          <cell r="AJ239">
            <v>8</v>
          </cell>
          <cell r="AN239" t="str">
            <v>8</v>
          </cell>
        </row>
        <row r="240">
          <cell r="B240" t="e">
            <v>#N/A</v>
          </cell>
          <cell r="AF240">
            <v>0</v>
          </cell>
        </row>
        <row r="241">
          <cell r="B241" t="e">
            <v>#N/A</v>
          </cell>
          <cell r="AF241">
            <v>0</v>
          </cell>
        </row>
        <row r="242">
          <cell r="B242" t="e">
            <v>#N/A</v>
          </cell>
          <cell r="AF242">
            <v>0</v>
          </cell>
        </row>
        <row r="243">
          <cell r="B243" t="e">
            <v>#N/A</v>
          </cell>
          <cell r="AF243">
            <v>0</v>
          </cell>
        </row>
        <row r="244">
          <cell r="B244" t="e">
            <v>#N/A</v>
          </cell>
          <cell r="AF244">
            <v>0</v>
          </cell>
        </row>
        <row r="245">
          <cell r="B245" t="e">
            <v>#N/A</v>
          </cell>
          <cell r="AF245">
            <v>0</v>
          </cell>
        </row>
        <row r="246">
          <cell r="B246" t="e">
            <v>#N/A</v>
          </cell>
          <cell r="AF246">
            <v>0</v>
          </cell>
        </row>
        <row r="247">
          <cell r="B247" t="e">
            <v>#N/A</v>
          </cell>
          <cell r="AF247">
            <v>0</v>
          </cell>
        </row>
        <row r="248">
          <cell r="B248" t="e">
            <v>#N/A</v>
          </cell>
          <cell r="AF248">
            <v>0</v>
          </cell>
        </row>
        <row r="249">
          <cell r="B249" t="e">
            <v>#N/A</v>
          </cell>
          <cell r="AF249">
            <v>0</v>
          </cell>
        </row>
        <row r="250">
          <cell r="B250" t="e">
            <v>#N/A</v>
          </cell>
          <cell r="AF250">
            <v>0</v>
          </cell>
        </row>
        <row r="251">
          <cell r="B251" t="e">
            <v>#N/A</v>
          </cell>
          <cell r="AF251">
            <v>0</v>
          </cell>
        </row>
        <row r="252">
          <cell r="B252" t="e">
            <v>#N/A</v>
          </cell>
          <cell r="AF252">
            <v>0</v>
          </cell>
        </row>
        <row r="253">
          <cell r="B253" t="e">
            <v>#N/A</v>
          </cell>
          <cell r="AF253">
            <v>0</v>
          </cell>
        </row>
        <row r="254">
          <cell r="B254" t="e">
            <v>#N/A</v>
          </cell>
          <cell r="AF254">
            <v>0</v>
          </cell>
        </row>
        <row r="255">
          <cell r="B255" t="e">
            <v>#N/A</v>
          </cell>
          <cell r="AF255">
            <v>0</v>
          </cell>
        </row>
        <row r="256">
          <cell r="B256" t="e">
            <v>#N/A</v>
          </cell>
          <cell r="AF256">
            <v>0</v>
          </cell>
        </row>
        <row r="257">
          <cell r="B257" t="e">
            <v>#N/A</v>
          </cell>
          <cell r="AF257">
            <v>0</v>
          </cell>
        </row>
        <row r="258">
          <cell r="B258" t="e">
            <v>#N/A</v>
          </cell>
          <cell r="AF258">
            <v>0</v>
          </cell>
        </row>
        <row r="259">
          <cell r="B259" t="e">
            <v>#N/A</v>
          </cell>
          <cell r="AF259">
            <v>0</v>
          </cell>
        </row>
        <row r="260">
          <cell r="B260" t="e">
            <v>#N/A</v>
          </cell>
          <cell r="AF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  <cell r="I261">
            <v>0.9434770997613668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J262" t="str">
            <v>Cesta č.1</v>
          </cell>
          <cell r="L262" t="str">
            <v>Cesta č.2</v>
          </cell>
          <cell r="N262" t="str">
            <v>Cesta č.3</v>
          </cell>
          <cell r="P262" t="str">
            <v>Cesta č.4</v>
          </cell>
          <cell r="R262" t="str">
            <v>Cesta č.5</v>
          </cell>
          <cell r="T262" t="str">
            <v>Cesta č.6</v>
          </cell>
          <cell r="V262" t="str">
            <v>Cesta č.7</v>
          </cell>
          <cell r="X262" t="str">
            <v>Cesta č.8</v>
          </cell>
          <cell r="Z262" t="str">
            <v>Cesta č.9</v>
          </cell>
          <cell r="AB262" t="str">
            <v>Cesta č.10</v>
          </cell>
          <cell r="AD262" t="str">
            <v>Cesta č.11</v>
          </cell>
        </row>
        <row r="263">
          <cell r="B263">
            <v>717</v>
          </cell>
          <cell r="C263" t="str">
            <v>Prokešová</v>
          </cell>
          <cell r="D263" t="str">
            <v>Simona</v>
          </cell>
          <cell r="E263">
            <v>2002</v>
          </cell>
          <cell r="G263" t="str">
            <v>Rocky Monkeys, Sokol Brno I</v>
          </cell>
          <cell r="H263" t="str">
            <v>CZ</v>
          </cell>
          <cell r="I263">
            <v>0.274482500040904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T263">
            <v>100</v>
          </cell>
          <cell r="U263">
            <v>700</v>
          </cell>
          <cell r="V263">
            <v>100</v>
          </cell>
          <cell r="W263">
            <v>740</v>
          </cell>
          <cell r="X263">
            <v>89</v>
          </cell>
          <cell r="Y263">
            <v>712</v>
          </cell>
          <cell r="Z263">
            <v>100</v>
          </cell>
          <cell r="AA263">
            <v>840</v>
          </cell>
          <cell r="AB263">
            <v>85</v>
          </cell>
          <cell r="AC263">
            <v>748</v>
          </cell>
          <cell r="AE263">
            <v>0</v>
          </cell>
          <cell r="AF263">
            <v>3740</v>
          </cell>
          <cell r="AG263">
            <v>3740</v>
          </cell>
          <cell r="AH263">
            <v>1</v>
          </cell>
          <cell r="AI263">
            <v>0.8697990607470274</v>
          </cell>
          <cell r="AJ263">
            <v>1</v>
          </cell>
          <cell r="AN263" t="str">
            <v>1</v>
          </cell>
        </row>
        <row r="264">
          <cell r="B264">
            <v>720</v>
          </cell>
          <cell r="C264" t="str">
            <v>Skříčková</v>
          </cell>
          <cell r="D264" t="str">
            <v>Zuzana</v>
          </cell>
          <cell r="E264">
            <v>2002</v>
          </cell>
          <cell r="G264" t="str">
            <v>Rocky Monkeys, Sokol Brno I</v>
          </cell>
          <cell r="H264" t="str">
            <v>CZ</v>
          </cell>
          <cell r="I264">
            <v>0.159666003659368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T264">
            <v>100</v>
          </cell>
          <cell r="U264">
            <v>700</v>
          </cell>
          <cell r="V264">
            <v>100</v>
          </cell>
          <cell r="W264">
            <v>740</v>
          </cell>
          <cell r="X264">
            <v>77</v>
          </cell>
          <cell r="Y264">
            <v>616</v>
          </cell>
          <cell r="Z264">
            <v>100</v>
          </cell>
          <cell r="AA264">
            <v>840</v>
          </cell>
          <cell r="AB264">
            <v>77</v>
          </cell>
          <cell r="AC264">
            <v>677.6</v>
          </cell>
          <cell r="AE264">
            <v>0</v>
          </cell>
          <cell r="AF264">
            <v>3573.6</v>
          </cell>
          <cell r="AG264">
            <v>3573.6</v>
          </cell>
          <cell r="AH264">
            <v>2</v>
          </cell>
          <cell r="AI264">
            <v>0.8127402174286544</v>
          </cell>
          <cell r="AJ264">
            <v>2</v>
          </cell>
          <cell r="AN264" t="str">
            <v>2</v>
          </cell>
        </row>
        <row r="265">
          <cell r="B265">
            <v>719</v>
          </cell>
          <cell r="C265" t="str">
            <v>Simeonová</v>
          </cell>
          <cell r="D265" t="str">
            <v>Marie</v>
          </cell>
          <cell r="E265">
            <v>2001</v>
          </cell>
          <cell r="G265" t="str">
            <v>Hudy stěna</v>
          </cell>
          <cell r="H265" t="str">
            <v>CZ</v>
          </cell>
          <cell r="I265">
            <v>0.34653668710961905</v>
          </cell>
          <cell r="K265">
            <v>0</v>
          </cell>
          <cell r="M265">
            <v>0</v>
          </cell>
          <cell r="O265">
            <v>0</v>
          </cell>
          <cell r="Q265">
            <v>0</v>
          </cell>
          <cell r="S265">
            <v>0</v>
          </cell>
          <cell r="T265">
            <v>100</v>
          </cell>
          <cell r="U265">
            <v>700</v>
          </cell>
          <cell r="V265">
            <v>100</v>
          </cell>
          <cell r="W265">
            <v>740</v>
          </cell>
          <cell r="X265">
            <v>81</v>
          </cell>
          <cell r="Y265">
            <v>648</v>
          </cell>
          <cell r="Z265">
            <v>100</v>
          </cell>
          <cell r="AA265">
            <v>840</v>
          </cell>
          <cell r="AB265">
            <v>69</v>
          </cell>
          <cell r="AC265">
            <v>607.2</v>
          </cell>
          <cell r="AE265">
            <v>0</v>
          </cell>
          <cell r="AF265">
            <v>3535.2</v>
          </cell>
          <cell r="AG265">
            <v>3535.2</v>
          </cell>
          <cell r="AH265">
            <v>3</v>
          </cell>
          <cell r="AI265">
            <v>0.5680263361427933</v>
          </cell>
          <cell r="AJ265">
            <v>3</v>
          </cell>
          <cell r="AN265" t="str">
            <v>3</v>
          </cell>
        </row>
        <row r="266">
          <cell r="B266">
            <v>724</v>
          </cell>
          <cell r="C266" t="str">
            <v>Žalská</v>
          </cell>
          <cell r="D266" t="str">
            <v>Daniela</v>
          </cell>
          <cell r="E266">
            <v>2002</v>
          </cell>
          <cell r="G266" t="str">
            <v>TJ Baník Karviná, #gendateam</v>
          </cell>
          <cell r="H266" t="str">
            <v>CZ</v>
          </cell>
          <cell r="I266">
            <v>0.49472255050204705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  <cell r="S266">
            <v>0</v>
          </cell>
          <cell r="T266">
            <v>100</v>
          </cell>
          <cell r="U266">
            <v>700</v>
          </cell>
          <cell r="V266">
            <v>100</v>
          </cell>
          <cell r="W266">
            <v>740</v>
          </cell>
          <cell r="X266">
            <v>89</v>
          </cell>
          <cell r="Y266">
            <v>712</v>
          </cell>
          <cell r="Z266">
            <v>100</v>
          </cell>
          <cell r="AA266">
            <v>840</v>
          </cell>
          <cell r="AB266">
            <v>61</v>
          </cell>
          <cell r="AC266">
            <v>536.8</v>
          </cell>
          <cell r="AE266">
            <v>0</v>
          </cell>
          <cell r="AF266">
            <v>3528.8</v>
          </cell>
          <cell r="AG266">
            <v>3528.8</v>
          </cell>
          <cell r="AH266">
            <v>4</v>
          </cell>
          <cell r="AI266">
            <v>0.9988155285827816</v>
          </cell>
          <cell r="AJ266">
            <v>4</v>
          </cell>
          <cell r="AN266" t="str">
            <v>4</v>
          </cell>
        </row>
        <row r="267">
          <cell r="B267">
            <v>725</v>
          </cell>
          <cell r="C267" t="str">
            <v>Deuserová</v>
          </cell>
          <cell r="D267" t="str">
            <v>Anna</v>
          </cell>
          <cell r="E267">
            <v>2001</v>
          </cell>
          <cell r="G267" t="str">
            <v>Lezeckytrenink.cz</v>
          </cell>
          <cell r="H267" t="str">
            <v>CZ</v>
          </cell>
          <cell r="I267">
            <v>0.5168209718540311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  <cell r="S267">
            <v>0</v>
          </cell>
          <cell r="T267">
            <v>100</v>
          </cell>
          <cell r="U267">
            <v>700</v>
          </cell>
          <cell r="V267">
            <v>100</v>
          </cell>
          <cell r="W267">
            <v>740</v>
          </cell>
          <cell r="X267">
            <v>83</v>
          </cell>
          <cell r="Y267">
            <v>664</v>
          </cell>
          <cell r="Z267">
            <v>100</v>
          </cell>
          <cell r="AA267">
            <v>840</v>
          </cell>
          <cell r="AB267">
            <v>63</v>
          </cell>
          <cell r="AC267">
            <v>554.4</v>
          </cell>
          <cell r="AE267">
            <v>0</v>
          </cell>
          <cell r="AF267">
            <v>3498.4</v>
          </cell>
          <cell r="AG267">
            <v>3498.4</v>
          </cell>
          <cell r="AH267">
            <v>5</v>
          </cell>
          <cell r="AI267">
            <v>0.8982281393837184</v>
          </cell>
          <cell r="AJ267">
            <v>5</v>
          </cell>
          <cell r="AN267" t="str">
            <v>5</v>
          </cell>
        </row>
        <row r="268">
          <cell r="B268">
            <v>709</v>
          </cell>
          <cell r="C268" t="str">
            <v>Kaletová</v>
          </cell>
          <cell r="D268" t="str">
            <v>Tereza</v>
          </cell>
          <cell r="E268">
            <v>2001</v>
          </cell>
          <cell r="G268" t="str">
            <v>"Korcle"-Tendon Blok Ostrava</v>
          </cell>
          <cell r="H268" t="str">
            <v>CZ</v>
          </cell>
          <cell r="I268">
            <v>0.00636791018769145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  <cell r="T268">
            <v>100</v>
          </cell>
          <cell r="U268">
            <v>700</v>
          </cell>
          <cell r="V268">
            <v>100</v>
          </cell>
          <cell r="W268">
            <v>740</v>
          </cell>
          <cell r="X268">
            <v>81</v>
          </cell>
          <cell r="Y268">
            <v>648</v>
          </cell>
          <cell r="Z268">
            <v>83</v>
          </cell>
          <cell r="AA268">
            <v>697.2</v>
          </cell>
          <cell r="AB268">
            <v>74</v>
          </cell>
          <cell r="AC268">
            <v>651.2</v>
          </cell>
          <cell r="AE268">
            <v>0</v>
          </cell>
          <cell r="AF268">
            <v>3436.4</v>
          </cell>
          <cell r="AG268">
            <v>3436.4</v>
          </cell>
          <cell r="AH268">
            <v>6</v>
          </cell>
          <cell r="AI268">
            <v>0.8887086135800928</v>
          </cell>
          <cell r="AJ268">
            <v>6</v>
          </cell>
          <cell r="AN268" t="str">
            <v>6</v>
          </cell>
        </row>
        <row r="269">
          <cell r="B269">
            <v>703</v>
          </cell>
          <cell r="C269" t="str">
            <v>Crhonková</v>
          </cell>
          <cell r="D269" t="str">
            <v>Markéta</v>
          </cell>
          <cell r="E269">
            <v>2001</v>
          </cell>
          <cell r="G269" t="str">
            <v>HO Adrenalin Prostějov</v>
          </cell>
          <cell r="H269" t="str">
            <v>CZ</v>
          </cell>
          <cell r="I269">
            <v>0.741775782778859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  <cell r="S269">
            <v>0</v>
          </cell>
          <cell r="T269">
            <v>100</v>
          </cell>
          <cell r="U269">
            <v>700</v>
          </cell>
          <cell r="V269">
            <v>100</v>
          </cell>
          <cell r="W269">
            <v>740</v>
          </cell>
          <cell r="X269">
            <v>80</v>
          </cell>
          <cell r="Y269">
            <v>640</v>
          </cell>
          <cell r="Z269">
            <v>94</v>
          </cell>
          <cell r="AA269">
            <v>789.6</v>
          </cell>
          <cell r="AB269">
            <v>58</v>
          </cell>
          <cell r="AC269">
            <v>510.4</v>
          </cell>
          <cell r="AE269">
            <v>0</v>
          </cell>
          <cell r="AF269">
            <v>3380</v>
          </cell>
          <cell r="AG269">
            <v>3380</v>
          </cell>
          <cell r="AH269">
            <v>7</v>
          </cell>
          <cell r="AI269">
            <v>0.4910973156802356</v>
          </cell>
          <cell r="AJ269">
            <v>7</v>
          </cell>
          <cell r="AN269" t="str">
            <v>7</v>
          </cell>
        </row>
        <row r="270">
          <cell r="B270">
            <v>707</v>
          </cell>
          <cell r="C270" t="str">
            <v>Galeová</v>
          </cell>
          <cell r="D270" t="str">
            <v>Ema</v>
          </cell>
          <cell r="E270">
            <v>2002</v>
          </cell>
          <cell r="G270" t="str">
            <v>Rocky Monkeys, Sokol Brno I</v>
          </cell>
          <cell r="H270" t="str">
            <v>CZ</v>
          </cell>
          <cell r="I270">
            <v>0.0980499151628464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  <cell r="S270">
            <v>0</v>
          </cell>
          <cell r="T270">
            <v>100</v>
          </cell>
          <cell r="U270">
            <v>700</v>
          </cell>
          <cell r="V270">
            <v>100</v>
          </cell>
          <cell r="W270">
            <v>740</v>
          </cell>
          <cell r="X270">
            <v>64</v>
          </cell>
          <cell r="Y270">
            <v>512</v>
          </cell>
          <cell r="Z270">
            <v>83</v>
          </cell>
          <cell r="AA270">
            <v>697.2</v>
          </cell>
          <cell r="AB270">
            <v>57</v>
          </cell>
          <cell r="AC270">
            <v>501.6</v>
          </cell>
          <cell r="AE270">
            <v>0</v>
          </cell>
          <cell r="AF270">
            <v>3150.8</v>
          </cell>
          <cell r="AG270">
            <v>3150.8</v>
          </cell>
          <cell r="AH270">
            <v>8</v>
          </cell>
          <cell r="AI270">
            <v>0.8116125382948667</v>
          </cell>
          <cell r="AJ270">
            <v>8</v>
          </cell>
          <cell r="AN270" t="str">
            <v>8</v>
          </cell>
        </row>
        <row r="271">
          <cell r="B271">
            <v>708</v>
          </cell>
          <cell r="C271" t="str">
            <v>Grosmanová</v>
          </cell>
          <cell r="D271" t="str">
            <v>Markéta</v>
          </cell>
          <cell r="E271">
            <v>2002</v>
          </cell>
          <cell r="G271" t="str">
            <v>Rocky Monkeys, Sokol Brno I</v>
          </cell>
          <cell r="H271" t="str">
            <v>CZ</v>
          </cell>
          <cell r="I271">
            <v>0.788849777309224</v>
          </cell>
          <cell r="K271">
            <v>0</v>
          </cell>
          <cell r="M271">
            <v>0</v>
          </cell>
          <cell r="O271">
            <v>0</v>
          </cell>
          <cell r="Q271">
            <v>0</v>
          </cell>
          <cell r="S271">
            <v>0</v>
          </cell>
          <cell r="T271">
            <v>92</v>
          </cell>
          <cell r="U271">
            <v>644</v>
          </cell>
          <cell r="V271">
            <v>100</v>
          </cell>
          <cell r="W271">
            <v>740</v>
          </cell>
          <cell r="X271">
            <v>57</v>
          </cell>
          <cell r="Y271">
            <v>456</v>
          </cell>
          <cell r="Z271">
            <v>71</v>
          </cell>
          <cell r="AA271">
            <v>596.4</v>
          </cell>
          <cell r="AB271">
            <v>58</v>
          </cell>
          <cell r="AC271">
            <v>510.4</v>
          </cell>
          <cell r="AE271">
            <v>0</v>
          </cell>
          <cell r="AF271">
            <v>2946.8</v>
          </cell>
          <cell r="AG271">
            <v>2946.8</v>
          </cell>
          <cell r="AH271">
            <v>9</v>
          </cell>
          <cell r="AI271">
            <v>0.6660337143111974</v>
          </cell>
          <cell r="AJ271">
            <v>9</v>
          </cell>
          <cell r="AN271" t="str">
            <v>9</v>
          </cell>
        </row>
        <row r="272">
          <cell r="B272" t="e">
            <v>#N/A</v>
          </cell>
          <cell r="AF272">
            <v>0</v>
          </cell>
        </row>
        <row r="273">
          <cell r="B273" t="e">
            <v>#N/A</v>
          </cell>
          <cell r="AF273">
            <v>0</v>
          </cell>
        </row>
        <row r="274">
          <cell r="B274" t="e">
            <v>#N/A</v>
          </cell>
          <cell r="AF274">
            <v>0</v>
          </cell>
        </row>
        <row r="275">
          <cell r="B275" t="e">
            <v>#N/A</v>
          </cell>
          <cell r="AF275">
            <v>0</v>
          </cell>
        </row>
        <row r="276">
          <cell r="B276" t="e">
            <v>#N/A</v>
          </cell>
          <cell r="AF276">
            <v>0</v>
          </cell>
        </row>
        <row r="277">
          <cell r="B277" t="e">
            <v>#N/A</v>
          </cell>
          <cell r="AF277">
            <v>0</v>
          </cell>
        </row>
        <row r="278">
          <cell r="B278" t="e">
            <v>#N/A</v>
          </cell>
          <cell r="AF278">
            <v>0</v>
          </cell>
        </row>
        <row r="279">
          <cell r="B279" t="e">
            <v>#N/A</v>
          </cell>
          <cell r="AF279">
            <v>0</v>
          </cell>
        </row>
        <row r="280">
          <cell r="B280" t="e">
            <v>#N/A</v>
          </cell>
          <cell r="AF280">
            <v>0</v>
          </cell>
        </row>
        <row r="281">
          <cell r="B281" t="e">
            <v>#N/A</v>
          </cell>
          <cell r="AF281">
            <v>0</v>
          </cell>
        </row>
        <row r="282">
          <cell r="B282" t="e">
            <v>#N/A</v>
          </cell>
          <cell r="AF282">
            <v>0</v>
          </cell>
        </row>
        <row r="283">
          <cell r="B283" t="e">
            <v>#N/A</v>
          </cell>
          <cell r="AF283">
            <v>0</v>
          </cell>
        </row>
        <row r="284">
          <cell r="B284" t="e">
            <v>#N/A</v>
          </cell>
          <cell r="AF284">
            <v>0</v>
          </cell>
        </row>
        <row r="285">
          <cell r="B285" t="e">
            <v>#N/A</v>
          </cell>
          <cell r="AF285">
            <v>0</v>
          </cell>
        </row>
        <row r="286">
          <cell r="B286" t="e">
            <v>#N/A</v>
          </cell>
          <cell r="AF286">
            <v>0</v>
          </cell>
        </row>
        <row r="287">
          <cell r="B287" t="e">
            <v>#N/A</v>
          </cell>
          <cell r="AF287">
            <v>0</v>
          </cell>
        </row>
        <row r="288">
          <cell r="B288" t="e">
            <v>#N/A</v>
          </cell>
          <cell r="AF288">
            <v>0</v>
          </cell>
        </row>
        <row r="289">
          <cell r="B289" t="e">
            <v>#N/A</v>
          </cell>
          <cell r="AF289">
            <v>0</v>
          </cell>
        </row>
        <row r="290">
          <cell r="B290" t="e">
            <v>#N/A</v>
          </cell>
          <cell r="AF290">
            <v>0</v>
          </cell>
        </row>
        <row r="291">
          <cell r="B291" t="e">
            <v>#N/A</v>
          </cell>
          <cell r="AF291">
            <v>0</v>
          </cell>
        </row>
        <row r="292">
          <cell r="B292" t="e">
            <v>#N/A</v>
          </cell>
          <cell r="AF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  <cell r="I293">
            <v>0.7385498292278498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J294" t="str">
            <v>Cesta č.1</v>
          </cell>
          <cell r="L294" t="str">
            <v>Cesta č.2</v>
          </cell>
          <cell r="N294" t="str">
            <v>Cesta č.3</v>
          </cell>
          <cell r="P294" t="str">
            <v>Cesta č.4</v>
          </cell>
          <cell r="R294" t="str">
            <v>Cesta č.5</v>
          </cell>
          <cell r="T294" t="str">
            <v>Cesta č.6</v>
          </cell>
          <cell r="V294" t="str">
            <v>Cesta č.7</v>
          </cell>
          <cell r="X294" t="str">
            <v>Cesta č.8</v>
          </cell>
          <cell r="Z294" t="str">
            <v>Cesta č.9</v>
          </cell>
          <cell r="AB294" t="str">
            <v>Cesta č.10</v>
          </cell>
          <cell r="AD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I295">
            <v>0.9622488566674291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  <cell r="S295">
            <v>0</v>
          </cell>
          <cell r="T295">
            <v>100</v>
          </cell>
          <cell r="U295">
            <v>700</v>
          </cell>
          <cell r="V295">
            <v>100</v>
          </cell>
          <cell r="W295">
            <v>740</v>
          </cell>
          <cell r="X295">
            <v>100</v>
          </cell>
          <cell r="Y295">
            <v>800</v>
          </cell>
          <cell r="Z295">
            <v>100</v>
          </cell>
          <cell r="AA295">
            <v>840</v>
          </cell>
          <cell r="AB295">
            <v>100</v>
          </cell>
          <cell r="AC295">
            <v>880</v>
          </cell>
          <cell r="AD295">
            <v>100</v>
          </cell>
          <cell r="AE295">
            <v>900</v>
          </cell>
          <cell r="AF295">
            <v>3960</v>
          </cell>
          <cell r="AG295">
            <v>4860</v>
          </cell>
          <cell r="AH295">
            <v>1</v>
          </cell>
          <cell r="AI295">
            <v>0.3703108043409884</v>
          </cell>
          <cell r="AJ295">
            <v>1</v>
          </cell>
          <cell r="AN295" t="str">
            <v>1</v>
          </cell>
        </row>
        <row r="296">
          <cell r="B296">
            <v>205</v>
          </cell>
          <cell r="C296" t="str">
            <v>Holík</v>
          </cell>
          <cell r="D296" t="str">
            <v>Rostislav</v>
          </cell>
          <cell r="E296">
            <v>2001</v>
          </cell>
          <cell r="G296" t="str">
            <v>HO Studénka</v>
          </cell>
          <cell r="H296" t="str">
            <v>CZ</v>
          </cell>
          <cell r="I296">
            <v>0.577119393274188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  <cell r="S296">
            <v>0</v>
          </cell>
          <cell r="T296">
            <v>100</v>
          </cell>
          <cell r="U296">
            <v>700</v>
          </cell>
          <cell r="V296">
            <v>100</v>
          </cell>
          <cell r="W296">
            <v>740</v>
          </cell>
          <cell r="X296">
            <v>100</v>
          </cell>
          <cell r="Y296">
            <v>800</v>
          </cell>
          <cell r="Z296">
            <v>100</v>
          </cell>
          <cell r="AA296">
            <v>840</v>
          </cell>
          <cell r="AB296">
            <v>100</v>
          </cell>
          <cell r="AC296">
            <v>880</v>
          </cell>
          <cell r="AD296">
            <v>85</v>
          </cell>
          <cell r="AE296">
            <v>765</v>
          </cell>
          <cell r="AF296">
            <v>3960</v>
          </cell>
          <cell r="AG296">
            <v>4725</v>
          </cell>
          <cell r="AH296">
            <v>2</v>
          </cell>
          <cell r="AI296">
            <v>0.6205257640685886</v>
          </cell>
          <cell r="AJ296">
            <v>2</v>
          </cell>
          <cell r="AN296" t="str">
            <v>2</v>
          </cell>
        </row>
        <row r="297">
          <cell r="B297">
            <v>224</v>
          </cell>
          <cell r="C297" t="str">
            <v>Špringl</v>
          </cell>
          <cell r="D297" t="str">
            <v>Petr</v>
          </cell>
          <cell r="E297">
            <v>2002</v>
          </cell>
          <cell r="G297" t="str">
            <v>Rocky Monkeys, Sokol Brno I</v>
          </cell>
          <cell r="H297" t="str">
            <v>CZ</v>
          </cell>
          <cell r="I297">
            <v>0.569197172299027</v>
          </cell>
          <cell r="K297">
            <v>0</v>
          </cell>
          <cell r="M297">
            <v>0</v>
          </cell>
          <cell r="O297">
            <v>0</v>
          </cell>
          <cell r="Q297">
            <v>0</v>
          </cell>
          <cell r="S297">
            <v>0</v>
          </cell>
          <cell r="T297">
            <v>100</v>
          </cell>
          <cell r="U297">
            <v>700</v>
          </cell>
          <cell r="V297">
            <v>100</v>
          </cell>
          <cell r="W297">
            <v>740</v>
          </cell>
          <cell r="X297">
            <v>96</v>
          </cell>
          <cell r="Y297">
            <v>768</v>
          </cell>
          <cell r="Z297">
            <v>97</v>
          </cell>
          <cell r="AA297">
            <v>814.8</v>
          </cell>
          <cell r="AB297">
            <v>63</v>
          </cell>
          <cell r="AC297">
            <v>554.4</v>
          </cell>
          <cell r="AE297">
            <v>0</v>
          </cell>
          <cell r="AF297">
            <v>3577.2</v>
          </cell>
          <cell r="AG297">
            <v>3577.2</v>
          </cell>
          <cell r="AH297">
            <v>3</v>
          </cell>
          <cell r="AI297">
            <v>0.811318967724219</v>
          </cell>
          <cell r="AJ297">
            <v>3</v>
          </cell>
          <cell r="AN297" t="str">
            <v>3</v>
          </cell>
        </row>
        <row r="298">
          <cell r="B298">
            <v>225</v>
          </cell>
          <cell r="C298" t="str">
            <v>Kovařík</v>
          </cell>
          <cell r="D298" t="str">
            <v>Ondřej</v>
          </cell>
          <cell r="E298">
            <v>2001</v>
          </cell>
          <cell r="G298" t="str">
            <v>Vertikon Zlín</v>
          </cell>
          <cell r="H298" t="str">
            <v>CZ</v>
          </cell>
          <cell r="I298">
            <v>0.625310677336529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  <cell r="S298">
            <v>0</v>
          </cell>
          <cell r="T298">
            <v>100</v>
          </cell>
          <cell r="U298">
            <v>700</v>
          </cell>
          <cell r="V298">
            <v>100</v>
          </cell>
          <cell r="W298">
            <v>740</v>
          </cell>
          <cell r="X298">
            <v>84</v>
          </cell>
          <cell r="Y298">
            <v>672</v>
          </cell>
          <cell r="Z298">
            <v>100</v>
          </cell>
          <cell r="AA298">
            <v>840</v>
          </cell>
          <cell r="AB298">
            <v>66</v>
          </cell>
          <cell r="AC298">
            <v>580.8</v>
          </cell>
          <cell r="AE298">
            <v>0</v>
          </cell>
          <cell r="AF298">
            <v>3532.8</v>
          </cell>
          <cell r="AG298">
            <v>3532.8</v>
          </cell>
          <cell r="AH298">
            <v>4</v>
          </cell>
          <cell r="AI298">
            <v>0.48136949026957154</v>
          </cell>
          <cell r="AJ298">
            <v>4</v>
          </cell>
          <cell r="AN298" t="str">
            <v>4</v>
          </cell>
        </row>
        <row r="299">
          <cell r="B299">
            <v>206</v>
          </cell>
          <cell r="C299" t="str">
            <v>Jankůj</v>
          </cell>
          <cell r="D299" t="str">
            <v>Matyáš</v>
          </cell>
          <cell r="E299">
            <v>2001</v>
          </cell>
          <cell r="G299" t="str">
            <v>Lezčata Kuřim</v>
          </cell>
          <cell r="H299" t="str">
            <v>CZ</v>
          </cell>
          <cell r="I299">
            <v>0.0186384471599013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  <cell r="S299">
            <v>0</v>
          </cell>
          <cell r="T299">
            <v>100</v>
          </cell>
          <cell r="U299">
            <v>700</v>
          </cell>
          <cell r="V299">
            <v>100</v>
          </cell>
          <cell r="W299">
            <v>740</v>
          </cell>
          <cell r="X299">
            <v>67</v>
          </cell>
          <cell r="Y299">
            <v>536</v>
          </cell>
          <cell r="Z299">
            <v>100</v>
          </cell>
          <cell r="AA299">
            <v>840</v>
          </cell>
          <cell r="AB299">
            <v>78</v>
          </cell>
          <cell r="AC299">
            <v>686.4</v>
          </cell>
          <cell r="AE299">
            <v>0</v>
          </cell>
          <cell r="AF299">
            <v>3502.4</v>
          </cell>
          <cell r="AG299">
            <v>3502.4</v>
          </cell>
          <cell r="AH299">
            <v>5</v>
          </cell>
          <cell r="AI299">
            <v>0.11055107112042606</v>
          </cell>
          <cell r="AJ299">
            <v>5</v>
          </cell>
          <cell r="AN299" t="str">
            <v>5</v>
          </cell>
        </row>
        <row r="300">
          <cell r="B300">
            <v>221</v>
          </cell>
          <cell r="C300" t="str">
            <v>Rychlík</v>
          </cell>
          <cell r="D300" t="str">
            <v>Jakub</v>
          </cell>
          <cell r="E300">
            <v>2001</v>
          </cell>
          <cell r="G300" t="str">
            <v>"Korcle"-TendonBlok Ostrava</v>
          </cell>
          <cell r="H300" t="str">
            <v>CZ</v>
          </cell>
          <cell r="I300">
            <v>0.80634217755869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  <cell r="S300">
            <v>0</v>
          </cell>
          <cell r="T300">
            <v>100</v>
          </cell>
          <cell r="U300">
            <v>700</v>
          </cell>
          <cell r="V300">
            <v>100</v>
          </cell>
          <cell r="W300">
            <v>740</v>
          </cell>
          <cell r="X300">
            <v>79</v>
          </cell>
          <cell r="Y300">
            <v>632</v>
          </cell>
          <cell r="Z300">
            <v>95</v>
          </cell>
          <cell r="AA300">
            <v>798</v>
          </cell>
          <cell r="AB300">
            <v>66</v>
          </cell>
          <cell r="AC300">
            <v>580.8</v>
          </cell>
          <cell r="AE300">
            <v>0</v>
          </cell>
          <cell r="AF300">
            <v>3450.8</v>
          </cell>
          <cell r="AG300">
            <v>3450.8</v>
          </cell>
          <cell r="AH300">
            <v>6</v>
          </cell>
          <cell r="AI300">
            <v>0.6523853219114244</v>
          </cell>
          <cell r="AJ300">
            <v>6</v>
          </cell>
          <cell r="AN300" t="str">
            <v>6</v>
          </cell>
        </row>
        <row r="301">
          <cell r="B301" t="e">
            <v>#N/A</v>
          </cell>
          <cell r="AF301">
            <v>0</v>
          </cell>
        </row>
        <row r="302">
          <cell r="B302" t="e">
            <v>#N/A</v>
          </cell>
          <cell r="AF302">
            <v>0</v>
          </cell>
        </row>
        <row r="303">
          <cell r="B303" t="e">
            <v>#N/A</v>
          </cell>
          <cell r="AF303">
            <v>0</v>
          </cell>
        </row>
        <row r="304">
          <cell r="B304" t="e">
            <v>#N/A</v>
          </cell>
          <cell r="AF304">
            <v>0</v>
          </cell>
        </row>
        <row r="305">
          <cell r="B305" t="e">
            <v>#N/A</v>
          </cell>
          <cell r="AF305">
            <v>0</v>
          </cell>
        </row>
        <row r="306">
          <cell r="B306" t="e">
            <v>#N/A</v>
          </cell>
          <cell r="AF306">
            <v>0</v>
          </cell>
        </row>
        <row r="307">
          <cell r="B307" t="e">
            <v>#N/A</v>
          </cell>
          <cell r="AF307">
            <v>0</v>
          </cell>
        </row>
        <row r="308">
          <cell r="B308" t="e">
            <v>#N/A</v>
          </cell>
          <cell r="AF308">
            <v>0</v>
          </cell>
        </row>
        <row r="309">
          <cell r="B309" t="e">
            <v>#N/A</v>
          </cell>
          <cell r="AF309">
            <v>0</v>
          </cell>
        </row>
        <row r="310">
          <cell r="B310" t="e">
            <v>#N/A</v>
          </cell>
          <cell r="AF310">
            <v>0</v>
          </cell>
        </row>
        <row r="311">
          <cell r="B311" t="e">
            <v>#N/A</v>
          </cell>
          <cell r="AF311">
            <v>0</v>
          </cell>
        </row>
        <row r="312">
          <cell r="B312" t="e">
            <v>#N/A</v>
          </cell>
          <cell r="AF312">
            <v>0</v>
          </cell>
        </row>
        <row r="313">
          <cell r="B313" t="e">
            <v>#N/A</v>
          </cell>
          <cell r="AF313">
            <v>0</v>
          </cell>
        </row>
        <row r="314">
          <cell r="B314" t="e">
            <v>#N/A</v>
          </cell>
          <cell r="AF314">
            <v>0</v>
          </cell>
        </row>
        <row r="315">
          <cell r="B315" t="e">
            <v>#N/A</v>
          </cell>
          <cell r="AF315">
            <v>0</v>
          </cell>
        </row>
        <row r="316">
          <cell r="B316" t="e">
            <v>#N/A</v>
          </cell>
          <cell r="AF316">
            <v>0</v>
          </cell>
        </row>
        <row r="317">
          <cell r="B317" t="e">
            <v>#N/A</v>
          </cell>
          <cell r="AF317">
            <v>0</v>
          </cell>
        </row>
        <row r="318">
          <cell r="B318" t="e">
            <v>#N/A</v>
          </cell>
          <cell r="AF318">
            <v>0</v>
          </cell>
        </row>
        <row r="319">
          <cell r="B319" t="e">
            <v>#N/A</v>
          </cell>
          <cell r="AF319">
            <v>0</v>
          </cell>
        </row>
        <row r="320">
          <cell r="B320" t="e">
            <v>#N/A</v>
          </cell>
          <cell r="AF320">
            <v>0</v>
          </cell>
        </row>
        <row r="321">
          <cell r="B321" t="e">
            <v>#N/A</v>
          </cell>
          <cell r="AF321">
            <v>0</v>
          </cell>
        </row>
        <row r="322">
          <cell r="B322" t="e">
            <v>#N/A</v>
          </cell>
          <cell r="AF322">
            <v>0</v>
          </cell>
        </row>
        <row r="323">
          <cell r="B323" t="e">
            <v>#N/A</v>
          </cell>
          <cell r="AF323">
            <v>0</v>
          </cell>
        </row>
        <row r="324">
          <cell r="B324" t="e">
            <v>#N/A</v>
          </cell>
          <cell r="AF324">
            <v>0</v>
          </cell>
        </row>
      </sheetData>
      <sheetData sheetId="7">
        <row r="1">
          <cell r="C1" t="str">
            <v>V. kolo - Brno</v>
          </cell>
        </row>
        <row r="7">
          <cell r="B7" t="e">
            <v>#N/A</v>
          </cell>
          <cell r="AE7">
            <v>0</v>
          </cell>
        </row>
        <row r="8">
          <cell r="B8" t="e">
            <v>#N/A</v>
          </cell>
          <cell r="AE8">
            <v>0</v>
          </cell>
        </row>
        <row r="9">
          <cell r="B9" t="e">
            <v>#N/A</v>
          </cell>
          <cell r="AE9">
            <v>0</v>
          </cell>
        </row>
        <row r="10">
          <cell r="B10" t="e">
            <v>#N/A</v>
          </cell>
          <cell r="AE10">
            <v>0</v>
          </cell>
          <cell r="AJ10" t="e">
            <v>#VALUE!</v>
          </cell>
          <cell r="AK10" t="e">
            <v>#VALUE!</v>
          </cell>
          <cell r="AL10" t="e">
            <v>#VALUE!</v>
          </cell>
          <cell r="AM10" t="e">
            <v>#VALUE!</v>
          </cell>
        </row>
        <row r="11">
          <cell r="B11" t="e">
            <v>#N/A</v>
          </cell>
          <cell r="AE11">
            <v>0</v>
          </cell>
          <cell r="AJ11" t="e">
            <v>#VALUE!</v>
          </cell>
          <cell r="AK11" t="e">
            <v>#VALUE!</v>
          </cell>
          <cell r="AL11" t="e">
            <v>#VALUE!</v>
          </cell>
          <cell r="AM11" t="e">
            <v>#VALUE!</v>
          </cell>
        </row>
        <row r="12">
          <cell r="B12" t="e">
            <v>#N/A</v>
          </cell>
          <cell r="AE12">
            <v>0</v>
          </cell>
        </row>
        <row r="13">
          <cell r="B13" t="e">
            <v>#N/A</v>
          </cell>
          <cell r="AE13">
            <v>0</v>
          </cell>
        </row>
        <row r="14">
          <cell r="B14" t="e">
            <v>#N/A</v>
          </cell>
          <cell r="AE14">
            <v>0</v>
          </cell>
        </row>
        <row r="15">
          <cell r="B15" t="e">
            <v>#N/A</v>
          </cell>
          <cell r="AE15">
            <v>0</v>
          </cell>
        </row>
        <row r="16">
          <cell r="B16" t="e">
            <v>#N/A</v>
          </cell>
          <cell r="AE16">
            <v>0</v>
          </cell>
        </row>
        <row r="17">
          <cell r="B17" t="e">
            <v>#N/A</v>
          </cell>
          <cell r="AE17">
            <v>0</v>
          </cell>
        </row>
        <row r="18">
          <cell r="B18" t="e">
            <v>#N/A</v>
          </cell>
          <cell r="AE18">
            <v>0</v>
          </cell>
        </row>
        <row r="19">
          <cell r="B19" t="e">
            <v>#N/A</v>
          </cell>
          <cell r="AE19">
            <v>0</v>
          </cell>
        </row>
        <row r="20">
          <cell r="B20" t="e">
            <v>#N/A</v>
          </cell>
          <cell r="AE20">
            <v>0</v>
          </cell>
        </row>
        <row r="21">
          <cell r="B21" t="e">
            <v>#N/A</v>
          </cell>
          <cell r="AE21">
            <v>0</v>
          </cell>
        </row>
        <row r="22">
          <cell r="B22" t="e">
            <v>#N/A</v>
          </cell>
          <cell r="AE22">
            <v>0</v>
          </cell>
        </row>
        <row r="23">
          <cell r="B23" t="e">
            <v>#N/A</v>
          </cell>
          <cell r="AE23">
            <v>0</v>
          </cell>
        </row>
        <row r="24">
          <cell r="B24" t="e">
            <v>#N/A</v>
          </cell>
          <cell r="AE24">
            <v>0</v>
          </cell>
        </row>
        <row r="25">
          <cell r="B25" t="e">
            <v>#N/A</v>
          </cell>
          <cell r="AE25">
            <v>0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 t="e">
            <v>#N/A</v>
          </cell>
          <cell r="AE39">
            <v>0</v>
          </cell>
        </row>
        <row r="40">
          <cell r="B40" t="e">
            <v>#N/A</v>
          </cell>
          <cell r="AE40">
            <v>0</v>
          </cell>
        </row>
        <row r="41">
          <cell r="B41" t="e">
            <v>#N/A</v>
          </cell>
          <cell r="AE41">
            <v>0</v>
          </cell>
        </row>
        <row r="42">
          <cell r="B42" t="e">
            <v>#N/A</v>
          </cell>
          <cell r="AE42">
            <v>0</v>
          </cell>
          <cell r="AJ42" t="e">
            <v>#VALUE!</v>
          </cell>
          <cell r="AK42" t="e">
            <v>#VALUE!</v>
          </cell>
          <cell r="AL42" t="e">
            <v>#VALUE!</v>
          </cell>
          <cell r="AM42" t="e">
            <v>#VALUE!</v>
          </cell>
        </row>
        <row r="43">
          <cell r="B43" t="e">
            <v>#N/A</v>
          </cell>
          <cell r="AE43">
            <v>0</v>
          </cell>
          <cell r="AJ43" t="e">
            <v>#VALUE!</v>
          </cell>
          <cell r="AK43" t="e">
            <v>#VALUE!</v>
          </cell>
          <cell r="AL43" t="e">
            <v>#VALUE!</v>
          </cell>
          <cell r="AM43" t="e">
            <v>#VALUE!</v>
          </cell>
        </row>
        <row r="44">
          <cell r="B44" t="e">
            <v>#N/A</v>
          </cell>
          <cell r="AE44">
            <v>0</v>
          </cell>
          <cell r="AJ44" t="e">
            <v>#VALUE!</v>
          </cell>
          <cell r="AK44" t="e">
            <v>#VALUE!</v>
          </cell>
          <cell r="AL44" t="e">
            <v>#VALUE!</v>
          </cell>
          <cell r="AM44" t="e">
            <v>#VALUE!</v>
          </cell>
        </row>
        <row r="45">
          <cell r="B45" t="e">
            <v>#N/A</v>
          </cell>
          <cell r="AE45">
            <v>0</v>
          </cell>
          <cell r="AJ45" t="e">
            <v>#VALUE!</v>
          </cell>
          <cell r="AK45" t="e">
            <v>#VALUE!</v>
          </cell>
          <cell r="AL45" t="e">
            <v>#VALUE!</v>
          </cell>
          <cell r="AM45" t="e">
            <v>#VALUE!</v>
          </cell>
        </row>
        <row r="46">
          <cell r="B46" t="e">
            <v>#N/A</v>
          </cell>
          <cell r="AE46">
            <v>0</v>
          </cell>
          <cell r="AJ46" t="e">
            <v>#VALUE!</v>
          </cell>
          <cell r="AK46" t="e">
            <v>#VALUE!</v>
          </cell>
          <cell r="AL46" t="e">
            <v>#VALUE!</v>
          </cell>
          <cell r="AM46" t="e">
            <v>#VALUE!</v>
          </cell>
        </row>
        <row r="47">
          <cell r="B47" t="e">
            <v>#N/A</v>
          </cell>
          <cell r="AE47">
            <v>0</v>
          </cell>
        </row>
        <row r="48">
          <cell r="B48" t="e">
            <v>#N/A</v>
          </cell>
          <cell r="AE48">
            <v>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 t="e">
            <v>#N/A</v>
          </cell>
          <cell r="AE71">
            <v>0</v>
          </cell>
        </row>
        <row r="72">
          <cell r="B72" t="e">
            <v>#N/A</v>
          </cell>
          <cell r="AE72">
            <v>0</v>
          </cell>
        </row>
        <row r="73">
          <cell r="B73" t="e">
            <v>#N/A</v>
          </cell>
          <cell r="AE73">
            <v>0</v>
          </cell>
        </row>
        <row r="74">
          <cell r="B74" t="e">
            <v>#N/A</v>
          </cell>
          <cell r="AE74">
            <v>0</v>
          </cell>
          <cell r="AJ74" t="e">
            <v>#VALUE!</v>
          </cell>
          <cell r="AK74" t="e">
            <v>#VALUE!</v>
          </cell>
          <cell r="AL74" t="e">
            <v>#VALUE!</v>
          </cell>
          <cell r="AM74" t="e">
            <v>#VALUE!</v>
          </cell>
        </row>
        <row r="75">
          <cell r="B75" t="e">
            <v>#N/A</v>
          </cell>
          <cell r="AE75">
            <v>0</v>
          </cell>
          <cell r="AJ75" t="e">
            <v>#VALUE!</v>
          </cell>
          <cell r="AK75" t="e">
            <v>#VALUE!</v>
          </cell>
          <cell r="AL75" t="e">
            <v>#VALUE!</v>
          </cell>
          <cell r="AM75" t="e">
            <v>#VALUE!</v>
          </cell>
        </row>
        <row r="76">
          <cell r="B76" t="e">
            <v>#N/A</v>
          </cell>
          <cell r="AE76">
            <v>0</v>
          </cell>
          <cell r="AJ76" t="e">
            <v>#VALUE!</v>
          </cell>
          <cell r="AK76" t="e">
            <v>#VALUE!</v>
          </cell>
          <cell r="AL76" t="e">
            <v>#VALUE!</v>
          </cell>
          <cell r="AM76" t="e">
            <v>#VALUE!</v>
          </cell>
        </row>
        <row r="77">
          <cell r="B77" t="e">
            <v>#N/A</v>
          </cell>
          <cell r="AE77">
            <v>0</v>
          </cell>
          <cell r="AJ77" t="e">
            <v>#VALUE!</v>
          </cell>
          <cell r="AK77" t="e">
            <v>#VALUE!</v>
          </cell>
          <cell r="AL77" t="e">
            <v>#VALUE!</v>
          </cell>
          <cell r="AM77" t="e">
            <v>#VALUE!</v>
          </cell>
        </row>
        <row r="78">
          <cell r="B78" t="e">
            <v>#N/A</v>
          </cell>
          <cell r="AE78">
            <v>0</v>
          </cell>
          <cell r="AJ78" t="e">
            <v>#VALUE!</v>
          </cell>
          <cell r="AK78" t="e">
            <v>#VALUE!</v>
          </cell>
          <cell r="AL78" t="e">
            <v>#VALUE!</v>
          </cell>
          <cell r="AM78" t="e">
            <v>#VALUE!</v>
          </cell>
        </row>
        <row r="79">
          <cell r="B79" t="e">
            <v>#N/A</v>
          </cell>
          <cell r="AE79">
            <v>0</v>
          </cell>
          <cell r="AJ79" t="e">
            <v>#VALUE!</v>
          </cell>
          <cell r="AK79" t="e">
            <v>#VALUE!</v>
          </cell>
          <cell r="AL79" t="e">
            <v>#VALUE!</v>
          </cell>
          <cell r="AM79" t="e">
            <v>#VALUE!</v>
          </cell>
        </row>
        <row r="80">
          <cell r="B80" t="e">
            <v>#N/A</v>
          </cell>
          <cell r="AE80">
            <v>0</v>
          </cell>
          <cell r="AJ80" t="e">
            <v>#VALUE!</v>
          </cell>
          <cell r="AK80" t="e">
            <v>#VALUE!</v>
          </cell>
          <cell r="AL80" t="e">
            <v>#VALUE!</v>
          </cell>
          <cell r="AM80" t="e">
            <v>#VALUE!</v>
          </cell>
        </row>
        <row r="81">
          <cell r="B81" t="e">
            <v>#N/A</v>
          </cell>
          <cell r="AE81">
            <v>0</v>
          </cell>
          <cell r="AJ81" t="e">
            <v>#VALUE!</v>
          </cell>
          <cell r="AK81" t="e">
            <v>#VALUE!</v>
          </cell>
          <cell r="AL81" t="e">
            <v>#VALUE!</v>
          </cell>
          <cell r="AM81" t="e">
            <v>#VALUE!</v>
          </cell>
        </row>
        <row r="82">
          <cell r="B82" t="e">
            <v>#N/A</v>
          </cell>
          <cell r="AE82">
            <v>0</v>
          </cell>
          <cell r="AJ82" t="e">
            <v>#VALUE!</v>
          </cell>
          <cell r="AK82" t="e">
            <v>#VALUE!</v>
          </cell>
          <cell r="AL82" t="e">
            <v>#VALUE!</v>
          </cell>
          <cell r="AM82" t="e">
            <v>#VALUE!</v>
          </cell>
        </row>
        <row r="83">
          <cell r="B83" t="e">
            <v>#N/A</v>
          </cell>
          <cell r="AE83">
            <v>0</v>
          </cell>
          <cell r="AJ83" t="e">
            <v>#VALUE!</v>
          </cell>
          <cell r="AK83" t="e">
            <v>#VALUE!</v>
          </cell>
          <cell r="AL83" t="e">
            <v>#VALUE!</v>
          </cell>
          <cell r="AM83" t="e">
            <v>#VALUE!</v>
          </cell>
        </row>
        <row r="84">
          <cell r="B84" t="e">
            <v>#N/A</v>
          </cell>
          <cell r="AE84">
            <v>0</v>
          </cell>
        </row>
        <row r="85">
          <cell r="B85" t="e">
            <v>#N/A</v>
          </cell>
          <cell r="AE85">
            <v>0</v>
          </cell>
        </row>
        <row r="86">
          <cell r="B86" t="e">
            <v>#N/A</v>
          </cell>
          <cell r="AE86">
            <v>0</v>
          </cell>
        </row>
        <row r="87">
          <cell r="B87" t="e">
            <v>#N/A</v>
          </cell>
          <cell r="AE87">
            <v>0</v>
          </cell>
        </row>
        <row r="88">
          <cell r="B88" t="e">
            <v>#N/A</v>
          </cell>
          <cell r="AE88">
            <v>0</v>
          </cell>
        </row>
        <row r="89">
          <cell r="B89" t="e">
            <v>#N/A</v>
          </cell>
          <cell r="AE89">
            <v>0</v>
          </cell>
        </row>
        <row r="90">
          <cell r="B90" t="e">
            <v>#N/A</v>
          </cell>
          <cell r="AE90">
            <v>0</v>
          </cell>
        </row>
        <row r="91">
          <cell r="B91" t="e">
            <v>#N/A</v>
          </cell>
          <cell r="AE91">
            <v>0</v>
          </cell>
        </row>
        <row r="92">
          <cell r="B92" t="e">
            <v>#N/A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</row>
        <row r="103">
          <cell r="B103" t="e">
            <v>#N/A</v>
          </cell>
          <cell r="AE103">
            <v>0</v>
          </cell>
        </row>
        <row r="104">
          <cell r="B104" t="e">
            <v>#N/A</v>
          </cell>
          <cell r="AE104">
            <v>0</v>
          </cell>
        </row>
        <row r="105">
          <cell r="B105" t="e">
            <v>#N/A</v>
          </cell>
          <cell r="AE105">
            <v>0</v>
          </cell>
        </row>
        <row r="106">
          <cell r="B106" t="e">
            <v>#N/A</v>
          </cell>
          <cell r="AE106">
            <v>0</v>
          </cell>
          <cell r="AJ106" t="e">
            <v>#VALUE!</v>
          </cell>
          <cell r="AK106" t="e">
            <v>#VALUE!</v>
          </cell>
          <cell r="AL106" t="e">
            <v>#VALUE!</v>
          </cell>
          <cell r="AM106" t="e">
            <v>#VALUE!</v>
          </cell>
        </row>
        <row r="107">
          <cell r="B107" t="e">
            <v>#N/A</v>
          </cell>
          <cell r="AE107">
            <v>0</v>
          </cell>
          <cell r="AJ107" t="e">
            <v>#VALUE!</v>
          </cell>
          <cell r="AK107" t="e">
            <v>#VALUE!</v>
          </cell>
          <cell r="AL107" t="e">
            <v>#VALUE!</v>
          </cell>
          <cell r="AM107" t="e">
            <v>#VALUE!</v>
          </cell>
        </row>
        <row r="108">
          <cell r="B108" t="e">
            <v>#N/A</v>
          </cell>
          <cell r="AE108">
            <v>0</v>
          </cell>
          <cell r="AJ108" t="e">
            <v>#VALUE!</v>
          </cell>
          <cell r="AK108" t="e">
            <v>#VALUE!</v>
          </cell>
          <cell r="AL108" t="e">
            <v>#VALUE!</v>
          </cell>
          <cell r="AM108" t="e">
            <v>#VALUE!</v>
          </cell>
        </row>
        <row r="109">
          <cell r="B109" t="e">
            <v>#N/A</v>
          </cell>
          <cell r="AE109">
            <v>0</v>
          </cell>
          <cell r="AJ109" t="e">
            <v>#VALUE!</v>
          </cell>
          <cell r="AK109" t="e">
            <v>#VALUE!</v>
          </cell>
          <cell r="AL109" t="e">
            <v>#VALUE!</v>
          </cell>
          <cell r="AM109" t="e">
            <v>#VALUE!</v>
          </cell>
        </row>
        <row r="110">
          <cell r="B110" t="e">
            <v>#N/A</v>
          </cell>
          <cell r="AE110">
            <v>0</v>
          </cell>
          <cell r="AJ110" t="e">
            <v>#VALUE!</v>
          </cell>
          <cell r="AK110" t="e">
            <v>#VALUE!</v>
          </cell>
          <cell r="AL110" t="e">
            <v>#VALUE!</v>
          </cell>
          <cell r="AM110" t="e">
            <v>#VALUE!</v>
          </cell>
        </row>
        <row r="111">
          <cell r="B111" t="e">
            <v>#N/A</v>
          </cell>
          <cell r="AE111">
            <v>0</v>
          </cell>
          <cell r="AJ111" t="e">
            <v>#VALUE!</v>
          </cell>
          <cell r="AK111" t="e">
            <v>#VALUE!</v>
          </cell>
          <cell r="AL111" t="e">
            <v>#VALUE!</v>
          </cell>
          <cell r="AM111" t="e">
            <v>#VALUE!</v>
          </cell>
        </row>
        <row r="112">
          <cell r="B112" t="e">
            <v>#N/A</v>
          </cell>
          <cell r="AE112">
            <v>0</v>
          </cell>
          <cell r="AJ112" t="e">
            <v>#VALUE!</v>
          </cell>
          <cell r="AK112" t="e">
            <v>#VALUE!</v>
          </cell>
          <cell r="AL112" t="e">
            <v>#VALUE!</v>
          </cell>
          <cell r="AM112" t="e">
            <v>#VALUE!</v>
          </cell>
        </row>
        <row r="113">
          <cell r="B113" t="e">
            <v>#N/A</v>
          </cell>
          <cell r="AE113">
            <v>0</v>
          </cell>
          <cell r="AJ113" t="e">
            <v>#VALUE!</v>
          </cell>
          <cell r="AK113" t="e">
            <v>#VALUE!</v>
          </cell>
          <cell r="AL113" t="e">
            <v>#VALUE!</v>
          </cell>
          <cell r="AM113" t="e">
            <v>#VALUE!</v>
          </cell>
        </row>
        <row r="114">
          <cell r="B114" t="e">
            <v>#N/A</v>
          </cell>
          <cell r="AE114">
            <v>0</v>
          </cell>
          <cell r="AJ114" t="e">
            <v>#VALUE!</v>
          </cell>
          <cell r="AK114" t="e">
            <v>#VALUE!</v>
          </cell>
          <cell r="AL114" t="e">
            <v>#VALUE!</v>
          </cell>
          <cell r="AM114" t="e">
            <v>#VALUE!</v>
          </cell>
        </row>
        <row r="115">
          <cell r="B115" t="e">
            <v>#N/A</v>
          </cell>
          <cell r="AE115">
            <v>0</v>
          </cell>
          <cell r="AJ115" t="e">
            <v>#VALUE!</v>
          </cell>
          <cell r="AK115" t="e">
            <v>#VALUE!</v>
          </cell>
          <cell r="AL115" t="e">
            <v>#VALUE!</v>
          </cell>
          <cell r="AM115" t="e">
            <v>#VALUE!</v>
          </cell>
        </row>
        <row r="116">
          <cell r="B116" t="e">
            <v>#N/A</v>
          </cell>
          <cell r="AE116">
            <v>0</v>
          </cell>
        </row>
        <row r="117">
          <cell r="B117" t="e">
            <v>#N/A</v>
          </cell>
          <cell r="AE117">
            <v>0</v>
          </cell>
        </row>
        <row r="118">
          <cell r="B118" t="e">
            <v>#N/A</v>
          </cell>
          <cell r="AE118">
            <v>0</v>
          </cell>
        </row>
        <row r="119">
          <cell r="B119" t="e">
            <v>#N/A</v>
          </cell>
          <cell r="AE119">
            <v>0</v>
          </cell>
        </row>
        <row r="120">
          <cell r="B120" t="e">
            <v>#N/A</v>
          </cell>
          <cell r="AE120">
            <v>0</v>
          </cell>
        </row>
        <row r="121">
          <cell r="B121" t="e">
            <v>#N/A</v>
          </cell>
          <cell r="AE121">
            <v>0</v>
          </cell>
        </row>
        <row r="122">
          <cell r="B122" t="e">
            <v>#N/A</v>
          </cell>
          <cell r="AE122">
            <v>0</v>
          </cell>
        </row>
        <row r="123">
          <cell r="B123" t="e">
            <v>#N/A</v>
          </cell>
          <cell r="AE123">
            <v>0</v>
          </cell>
        </row>
        <row r="124">
          <cell r="B124" t="e">
            <v>#N/A</v>
          </cell>
          <cell r="AE124">
            <v>0</v>
          </cell>
        </row>
        <row r="125">
          <cell r="B125" t="e">
            <v>#N/A</v>
          </cell>
          <cell r="AE125">
            <v>0</v>
          </cell>
        </row>
        <row r="126">
          <cell r="B126" t="e">
            <v>#N/A</v>
          </cell>
          <cell r="AE126">
            <v>0</v>
          </cell>
        </row>
        <row r="127">
          <cell r="B127" t="e">
            <v>#N/A</v>
          </cell>
          <cell r="AE127">
            <v>0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 t="e">
            <v>#N/A</v>
          </cell>
          <cell r="AE135">
            <v>0</v>
          </cell>
        </row>
        <row r="136">
          <cell r="B136" t="e">
            <v>#N/A</v>
          </cell>
          <cell r="AE136">
            <v>0</v>
          </cell>
        </row>
        <row r="137">
          <cell r="B137" t="e">
            <v>#N/A</v>
          </cell>
          <cell r="AE137">
            <v>0</v>
          </cell>
        </row>
        <row r="138">
          <cell r="B138" t="e">
            <v>#N/A</v>
          </cell>
          <cell r="AE138">
            <v>0</v>
          </cell>
          <cell r="AJ138" t="e">
            <v>#VALUE!</v>
          </cell>
          <cell r="AK138" t="e">
            <v>#VALUE!</v>
          </cell>
          <cell r="AL138" t="e">
            <v>#VALUE!</v>
          </cell>
          <cell r="AM138" t="e">
            <v>#VALUE!</v>
          </cell>
        </row>
        <row r="139">
          <cell r="B139" t="e">
            <v>#N/A</v>
          </cell>
          <cell r="AE139">
            <v>0</v>
          </cell>
          <cell r="AJ139" t="e">
            <v>#VALUE!</v>
          </cell>
          <cell r="AK139" t="e">
            <v>#VALUE!</v>
          </cell>
          <cell r="AL139" t="e">
            <v>#VALUE!</v>
          </cell>
          <cell r="AM139" t="e">
            <v>#VALUE!</v>
          </cell>
        </row>
        <row r="140">
          <cell r="B140" t="e">
            <v>#N/A</v>
          </cell>
          <cell r="AE140">
            <v>0</v>
          </cell>
          <cell r="AJ140" t="e">
            <v>#VALUE!</v>
          </cell>
          <cell r="AK140" t="e">
            <v>#VALUE!</v>
          </cell>
          <cell r="AL140" t="e">
            <v>#VALUE!</v>
          </cell>
          <cell r="AM140" t="e">
            <v>#VALUE!</v>
          </cell>
        </row>
        <row r="141">
          <cell r="B141" t="e">
            <v>#N/A</v>
          </cell>
          <cell r="AE141">
            <v>0</v>
          </cell>
          <cell r="AJ141" t="e">
            <v>#VALUE!</v>
          </cell>
          <cell r="AK141" t="e">
            <v>#VALUE!</v>
          </cell>
          <cell r="AL141" t="e">
            <v>#VALUE!</v>
          </cell>
          <cell r="AM141" t="e">
            <v>#VALUE!</v>
          </cell>
        </row>
        <row r="142">
          <cell r="B142" t="e">
            <v>#N/A</v>
          </cell>
          <cell r="AE142">
            <v>0</v>
          </cell>
          <cell r="AJ142" t="e">
            <v>#VALUE!</v>
          </cell>
          <cell r="AK142" t="e">
            <v>#VALUE!</v>
          </cell>
          <cell r="AL142" t="e">
            <v>#VALUE!</v>
          </cell>
          <cell r="AM142" t="e">
            <v>#VALUE!</v>
          </cell>
        </row>
        <row r="143">
          <cell r="B143" t="e">
            <v>#N/A</v>
          </cell>
          <cell r="AE143">
            <v>0</v>
          </cell>
          <cell r="AJ143" t="e">
            <v>#VALUE!</v>
          </cell>
          <cell r="AK143" t="e">
            <v>#VALUE!</v>
          </cell>
          <cell r="AL143" t="e">
            <v>#VALUE!</v>
          </cell>
          <cell r="AM143" t="e">
            <v>#VALUE!</v>
          </cell>
        </row>
        <row r="144">
          <cell r="B144" t="e">
            <v>#N/A</v>
          </cell>
          <cell r="AE144">
            <v>0</v>
          </cell>
          <cell r="AJ144" t="e">
            <v>#VALUE!</v>
          </cell>
          <cell r="AK144" t="e">
            <v>#VALUE!</v>
          </cell>
          <cell r="AL144" t="e">
            <v>#VALUE!</v>
          </cell>
          <cell r="AM144" t="e">
            <v>#VALUE!</v>
          </cell>
        </row>
        <row r="145">
          <cell r="B145" t="e">
            <v>#N/A</v>
          </cell>
          <cell r="AE145">
            <v>0</v>
          </cell>
          <cell r="AJ145" t="e">
            <v>#VALUE!</v>
          </cell>
          <cell r="AK145" t="e">
            <v>#VALUE!</v>
          </cell>
          <cell r="AL145" t="e">
            <v>#VALUE!</v>
          </cell>
          <cell r="AM145" t="e">
            <v>#VALUE!</v>
          </cell>
        </row>
        <row r="146">
          <cell r="B146" t="e">
            <v>#N/A</v>
          </cell>
          <cell r="AE146">
            <v>0</v>
          </cell>
          <cell r="AJ146" t="e">
            <v>#VALUE!</v>
          </cell>
          <cell r="AK146" t="e">
            <v>#VALUE!</v>
          </cell>
          <cell r="AL146" t="e">
            <v>#VALUE!</v>
          </cell>
          <cell r="AM146" t="e">
            <v>#VALUE!</v>
          </cell>
        </row>
        <row r="147">
          <cell r="B147" t="e">
            <v>#N/A</v>
          </cell>
          <cell r="AE147">
            <v>0</v>
          </cell>
          <cell r="AJ147" t="e">
            <v>#VALUE!</v>
          </cell>
          <cell r="AK147" t="e">
            <v>#VALUE!</v>
          </cell>
          <cell r="AL147" t="e">
            <v>#VALUE!</v>
          </cell>
          <cell r="AM147" t="e">
            <v>#VALUE!</v>
          </cell>
        </row>
        <row r="148">
          <cell r="B148" t="e">
            <v>#N/A</v>
          </cell>
          <cell r="AE148">
            <v>0</v>
          </cell>
          <cell r="AJ148" t="e">
            <v>#VALUE!</v>
          </cell>
          <cell r="AK148" t="e">
            <v>#VALUE!</v>
          </cell>
          <cell r="AL148" t="e">
            <v>#VALUE!</v>
          </cell>
          <cell r="AM148" t="e">
            <v>#VALUE!</v>
          </cell>
        </row>
        <row r="149">
          <cell r="B149" t="e">
            <v>#N/A</v>
          </cell>
          <cell r="AE149">
            <v>0</v>
          </cell>
          <cell r="AJ149" t="e">
            <v>#VALUE!</v>
          </cell>
          <cell r="AK149" t="e">
            <v>#VALUE!</v>
          </cell>
          <cell r="AL149" t="e">
            <v>#VALUE!</v>
          </cell>
          <cell r="AM149" t="e">
            <v>#VALUE!</v>
          </cell>
        </row>
        <row r="150">
          <cell r="B150" t="e">
            <v>#N/A</v>
          </cell>
          <cell r="AE150">
            <v>0</v>
          </cell>
          <cell r="AJ150" t="e">
            <v>#VALUE!</v>
          </cell>
          <cell r="AK150" t="e">
            <v>#VALUE!</v>
          </cell>
          <cell r="AL150" t="e">
            <v>#VALUE!</v>
          </cell>
          <cell r="AM150" t="e">
            <v>#VALUE!</v>
          </cell>
        </row>
        <row r="151">
          <cell r="B151" t="e">
            <v>#N/A</v>
          </cell>
          <cell r="AE151">
            <v>0</v>
          </cell>
          <cell r="AJ151" t="e">
            <v>#VALUE!</v>
          </cell>
          <cell r="AK151" t="e">
            <v>#VALUE!</v>
          </cell>
          <cell r="AL151" t="e">
            <v>#VALUE!</v>
          </cell>
          <cell r="AM151" t="e">
            <v>#VALUE!</v>
          </cell>
        </row>
        <row r="152">
          <cell r="B152" t="e">
            <v>#N/A</v>
          </cell>
          <cell r="AE152">
            <v>0</v>
          </cell>
        </row>
        <row r="153">
          <cell r="B153" t="e">
            <v>#N/A</v>
          </cell>
          <cell r="AE153">
            <v>0</v>
          </cell>
        </row>
        <row r="154">
          <cell r="B154" t="e">
            <v>#N/A</v>
          </cell>
          <cell r="AE154">
            <v>0</v>
          </cell>
        </row>
        <row r="155">
          <cell r="B155" t="e">
            <v>#N/A</v>
          </cell>
          <cell r="AE155">
            <v>0</v>
          </cell>
        </row>
        <row r="156">
          <cell r="B156" t="e">
            <v>#N/A</v>
          </cell>
          <cell r="AE156">
            <v>0</v>
          </cell>
        </row>
        <row r="157">
          <cell r="B157" t="e">
            <v>#N/A</v>
          </cell>
          <cell r="AE157">
            <v>0</v>
          </cell>
        </row>
        <row r="158">
          <cell r="B158" t="e">
            <v>#N/A</v>
          </cell>
          <cell r="AE158">
            <v>0</v>
          </cell>
        </row>
        <row r="159">
          <cell r="B159" t="e">
            <v>#N/A</v>
          </cell>
          <cell r="AE159">
            <v>0</v>
          </cell>
        </row>
        <row r="160">
          <cell r="B160" t="e">
            <v>#N/A</v>
          </cell>
          <cell r="AE160">
            <v>0</v>
          </cell>
        </row>
        <row r="161">
          <cell r="B161" t="e">
            <v>#N/A</v>
          </cell>
          <cell r="AE161">
            <v>0</v>
          </cell>
        </row>
        <row r="162">
          <cell r="B162" t="e">
            <v>#N/A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 t="e">
            <v>#N/A</v>
          </cell>
          <cell r="AE167">
            <v>0</v>
          </cell>
        </row>
        <row r="168">
          <cell r="B168" t="e">
            <v>#N/A</v>
          </cell>
          <cell r="AE168">
            <v>0</v>
          </cell>
        </row>
        <row r="169">
          <cell r="B169" t="e">
            <v>#N/A</v>
          </cell>
          <cell r="AE169">
            <v>0</v>
          </cell>
        </row>
        <row r="170">
          <cell r="B170" t="e">
            <v>#N/A</v>
          </cell>
          <cell r="AE170">
            <v>0</v>
          </cell>
          <cell r="AJ170" t="e">
            <v>#VALUE!</v>
          </cell>
          <cell r="AK170" t="e">
            <v>#VALUE!</v>
          </cell>
          <cell r="AL170" t="e">
            <v>#VALUE!</v>
          </cell>
          <cell r="AM170" t="e">
            <v>#VALUE!</v>
          </cell>
        </row>
        <row r="171">
          <cell r="B171" t="e">
            <v>#N/A</v>
          </cell>
          <cell r="AE171">
            <v>0</v>
          </cell>
          <cell r="AJ171" t="e">
            <v>#VALUE!</v>
          </cell>
          <cell r="AK171" t="e">
            <v>#VALUE!</v>
          </cell>
          <cell r="AL171" t="e">
            <v>#VALUE!</v>
          </cell>
          <cell r="AM171" t="e">
            <v>#VALUE!</v>
          </cell>
        </row>
        <row r="172">
          <cell r="B172" t="e">
            <v>#N/A</v>
          </cell>
          <cell r="AE172">
            <v>0</v>
          </cell>
          <cell r="AJ172" t="e">
            <v>#VALUE!</v>
          </cell>
          <cell r="AK172" t="e">
            <v>#VALUE!</v>
          </cell>
          <cell r="AL172" t="e">
            <v>#VALUE!</v>
          </cell>
          <cell r="AM172" t="e">
            <v>#VALUE!</v>
          </cell>
        </row>
        <row r="173">
          <cell r="B173" t="e">
            <v>#N/A</v>
          </cell>
          <cell r="AE173">
            <v>0</v>
          </cell>
          <cell r="AJ173" t="e">
            <v>#VALUE!</v>
          </cell>
          <cell r="AK173" t="e">
            <v>#VALUE!</v>
          </cell>
          <cell r="AL173" t="e">
            <v>#VALUE!</v>
          </cell>
          <cell r="AM173" t="e">
            <v>#VALUE!</v>
          </cell>
        </row>
        <row r="174">
          <cell r="B174" t="e">
            <v>#N/A</v>
          </cell>
          <cell r="AE174">
            <v>0</v>
          </cell>
          <cell r="AJ174" t="e">
            <v>#VALUE!</v>
          </cell>
          <cell r="AK174" t="e">
            <v>#VALUE!</v>
          </cell>
          <cell r="AL174" t="e">
            <v>#VALUE!</v>
          </cell>
          <cell r="AM174" t="e">
            <v>#VALUE!</v>
          </cell>
        </row>
        <row r="175">
          <cell r="B175" t="e">
            <v>#N/A</v>
          </cell>
          <cell r="AE175">
            <v>0</v>
          </cell>
          <cell r="AJ175" t="e">
            <v>#VALUE!</v>
          </cell>
          <cell r="AK175" t="e">
            <v>#VALUE!</v>
          </cell>
          <cell r="AL175" t="e">
            <v>#VALUE!</v>
          </cell>
          <cell r="AM175" t="e">
            <v>#VALUE!</v>
          </cell>
        </row>
        <row r="176">
          <cell r="B176" t="e">
            <v>#N/A</v>
          </cell>
          <cell r="AE176">
            <v>0</v>
          </cell>
        </row>
        <row r="177">
          <cell r="B177" t="e">
            <v>#N/A</v>
          </cell>
          <cell r="AE177">
            <v>0</v>
          </cell>
        </row>
        <row r="178">
          <cell r="B178" t="e">
            <v>#N/A</v>
          </cell>
          <cell r="AE178">
            <v>0</v>
          </cell>
        </row>
        <row r="179">
          <cell r="B179" t="e">
            <v>#N/A</v>
          </cell>
          <cell r="AE179">
            <v>0</v>
          </cell>
        </row>
        <row r="180">
          <cell r="B180" t="e">
            <v>#N/A</v>
          </cell>
          <cell r="AE180">
            <v>0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662</v>
          </cell>
          <cell r="C199" t="str">
            <v>Hrbáčová</v>
          </cell>
          <cell r="D199" t="str">
            <v>A. Ludmila</v>
          </cell>
          <cell r="E199">
            <v>2004</v>
          </cell>
          <cell r="G199" t="str">
            <v>Rocky Monkeys, Sokol Brno I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0</v>
          </cell>
          <cell r="AD199">
            <v>0</v>
          </cell>
          <cell r="AE199">
            <v>0</v>
          </cell>
          <cell r="AH199">
            <v>0.7432755043264478</v>
          </cell>
        </row>
        <row r="200">
          <cell r="B200">
            <v>691</v>
          </cell>
          <cell r="C200" t="str">
            <v>Toužínová</v>
          </cell>
          <cell r="D200" t="str">
            <v>Lenka</v>
          </cell>
          <cell r="E200">
            <v>2004</v>
          </cell>
          <cell r="G200" t="str">
            <v>Rocky Monkeys, Sokol Brno I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H200">
            <v>0.6597609363961965</v>
          </cell>
        </row>
        <row r="201">
          <cell r="B201">
            <v>652</v>
          </cell>
          <cell r="C201" t="str">
            <v>Chvílová</v>
          </cell>
          <cell r="D201" t="str">
            <v>Tereza</v>
          </cell>
          <cell r="E201">
            <v>2003</v>
          </cell>
          <cell r="G201" t="str">
            <v>HO Příbor z.s.</v>
          </cell>
          <cell r="H201" t="str">
            <v>CZ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V201">
            <v>0</v>
          </cell>
          <cell r="X201">
            <v>0</v>
          </cell>
          <cell r="Z201">
            <v>0</v>
          </cell>
          <cell r="AB201">
            <v>0</v>
          </cell>
          <cell r="AD201">
            <v>0</v>
          </cell>
          <cell r="AE201">
            <v>0</v>
          </cell>
          <cell r="AH201">
            <v>0.7612298903986812</v>
          </cell>
        </row>
        <row r="202">
          <cell r="B202">
            <v>680</v>
          </cell>
          <cell r="C202" t="str">
            <v>Plšková</v>
          </cell>
          <cell r="D202" t="str">
            <v>Adéla</v>
          </cell>
          <cell r="E202">
            <v>2003</v>
          </cell>
          <cell r="G202" t="str">
            <v>ZŠ Vsetín - Luh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H202">
            <v>0.7628402719274163</v>
          </cell>
          <cell r="AJ202" t="e">
            <v>#VALUE!</v>
          </cell>
          <cell r="AK202" t="e">
            <v>#VALUE!</v>
          </cell>
          <cell r="AL202" t="e">
            <v>#VALUE!</v>
          </cell>
          <cell r="AM202" t="e">
            <v>#VALUE!</v>
          </cell>
        </row>
        <row r="203">
          <cell r="B203">
            <v>693</v>
          </cell>
          <cell r="C203" t="str">
            <v>Vaverková</v>
          </cell>
          <cell r="D203" t="str">
            <v>Adéla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  <cell r="AE203">
            <v>0</v>
          </cell>
          <cell r="AH203">
            <v>0.0944877911824733</v>
          </cell>
          <cell r="AJ203" t="e">
            <v>#VALUE!</v>
          </cell>
          <cell r="AK203" t="e">
            <v>#VALUE!</v>
          </cell>
          <cell r="AL203" t="e">
            <v>#VALUE!</v>
          </cell>
          <cell r="AM203" t="e">
            <v>#VALUE!</v>
          </cell>
        </row>
        <row r="204">
          <cell r="B204">
            <v>683</v>
          </cell>
          <cell r="C204" t="str">
            <v>Provazníková</v>
          </cell>
          <cell r="D204" t="str">
            <v>Marie</v>
          </cell>
          <cell r="E204">
            <v>2004</v>
          </cell>
          <cell r="G204" t="str">
            <v>Rocky Monkeys, Sokol Brno I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V204">
            <v>0</v>
          </cell>
          <cell r="X204">
            <v>0</v>
          </cell>
          <cell r="Z204">
            <v>0</v>
          </cell>
          <cell r="AB204">
            <v>0</v>
          </cell>
          <cell r="AD204">
            <v>0</v>
          </cell>
          <cell r="AE204">
            <v>0</v>
          </cell>
          <cell r="AH204">
            <v>0.9295701524242759</v>
          </cell>
          <cell r="AJ204" t="e">
            <v>#VALUE!</v>
          </cell>
          <cell r="AK204" t="e">
            <v>#VALUE!</v>
          </cell>
          <cell r="AL204" t="e">
            <v>#VALUE!</v>
          </cell>
          <cell r="AM204" t="e">
            <v>#VALUE!</v>
          </cell>
        </row>
        <row r="205">
          <cell r="B205">
            <v>659</v>
          </cell>
          <cell r="C205" t="str">
            <v>Hejtmánková</v>
          </cell>
          <cell r="D205" t="str">
            <v>Eliška</v>
          </cell>
          <cell r="E205">
            <v>2004</v>
          </cell>
          <cell r="G205" t="str">
            <v>Rocky Monkeys, Sokol Brno I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V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0</v>
          </cell>
          <cell r="AE205">
            <v>0</v>
          </cell>
          <cell r="AH205">
            <v>0.6886763295624405</v>
          </cell>
          <cell r="AJ205" t="e">
            <v>#VALUE!</v>
          </cell>
          <cell r="AK205" t="e">
            <v>#VALUE!</v>
          </cell>
          <cell r="AL205" t="e">
            <v>#VALUE!</v>
          </cell>
          <cell r="AM205" t="e">
            <v>#VALUE!</v>
          </cell>
        </row>
        <row r="206">
          <cell r="B206">
            <v>669</v>
          </cell>
          <cell r="C206" t="str">
            <v>Kubáčková</v>
          </cell>
          <cell r="D206" t="str">
            <v>Anna</v>
          </cell>
          <cell r="E206">
            <v>2004</v>
          </cell>
          <cell r="G206" t="str">
            <v>Rocky Monkeys, Sokol Brno I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H206">
            <v>0.27365250140428543</v>
          </cell>
          <cell r="AJ206" t="e">
            <v>#VALUE!</v>
          </cell>
          <cell r="AK206" t="e">
            <v>#VALUE!</v>
          </cell>
          <cell r="AL206" t="e">
            <v>#VALUE!</v>
          </cell>
          <cell r="AM206" t="e">
            <v>#VALUE!</v>
          </cell>
        </row>
        <row r="207">
          <cell r="B207">
            <v>665</v>
          </cell>
          <cell r="C207" t="str">
            <v>Chmelíčková</v>
          </cell>
          <cell r="D207" t="str">
            <v>Aneli</v>
          </cell>
          <cell r="E207">
            <v>2003</v>
          </cell>
          <cell r="G207" t="str">
            <v>Rocky Monkeys, Sokol Brno I</v>
          </cell>
          <cell r="H207" t="str">
            <v>CZ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  <cell r="AE207">
            <v>0</v>
          </cell>
          <cell r="AH207">
            <v>0.4316343762911856</v>
          </cell>
        </row>
        <row r="208">
          <cell r="B208">
            <v>696</v>
          </cell>
          <cell r="C208" t="str">
            <v>Jankůj</v>
          </cell>
          <cell r="D208" t="str">
            <v>Julie</v>
          </cell>
          <cell r="E208">
            <v>2004</v>
          </cell>
          <cell r="G208" t="str">
            <v>Lezčata Kuřim</v>
          </cell>
          <cell r="H208" t="str">
            <v>CZ</v>
          </cell>
          <cell r="J208">
            <v>0</v>
          </cell>
          <cell r="L208">
            <v>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V208">
            <v>0</v>
          </cell>
          <cell r="X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H208">
            <v>0.16671431413851678</v>
          </cell>
        </row>
        <row r="209">
          <cell r="B209">
            <v>699</v>
          </cell>
          <cell r="C209" t="str">
            <v>Králová</v>
          </cell>
          <cell r="D209" t="str">
            <v>Jochebed</v>
          </cell>
          <cell r="E209">
            <v>2004</v>
          </cell>
          <cell r="G209" t="str">
            <v>HO Adrenalin Prostějov</v>
          </cell>
          <cell r="H209" t="str">
            <v>CZ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V209">
            <v>0</v>
          </cell>
          <cell r="X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H209">
            <v>0.3138977747876197</v>
          </cell>
        </row>
        <row r="210">
          <cell r="B210">
            <v>670</v>
          </cell>
          <cell r="C210" t="str">
            <v>Vokalová</v>
          </cell>
          <cell r="D210" t="str">
            <v>Johanka</v>
          </cell>
          <cell r="E210">
            <v>2003</v>
          </cell>
          <cell r="G210" t="str">
            <v>Horolezci Jeseník</v>
          </cell>
          <cell r="H210" t="str">
            <v>CZ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V210">
            <v>0</v>
          </cell>
          <cell r="X210">
            <v>0</v>
          </cell>
          <cell r="Z210">
            <v>0</v>
          </cell>
          <cell r="AB210">
            <v>0</v>
          </cell>
          <cell r="AD210">
            <v>0</v>
          </cell>
          <cell r="AE210">
            <v>0</v>
          </cell>
          <cell r="AH210">
            <v>0.15438639395870268</v>
          </cell>
        </row>
        <row r="211">
          <cell r="B211">
            <v>694</v>
          </cell>
          <cell r="C211" t="str">
            <v>Vedrová</v>
          </cell>
          <cell r="D211" t="str">
            <v>Ela</v>
          </cell>
          <cell r="E211">
            <v>2003</v>
          </cell>
          <cell r="G211" t="str">
            <v>Rocky Monkeys, Sokol Brno I</v>
          </cell>
          <cell r="H211" t="str">
            <v>CZ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V211">
            <v>0</v>
          </cell>
          <cell r="X211">
            <v>0</v>
          </cell>
          <cell r="Z211">
            <v>0</v>
          </cell>
          <cell r="AB211">
            <v>0</v>
          </cell>
          <cell r="AD211">
            <v>0</v>
          </cell>
          <cell r="AE211">
            <v>0</v>
          </cell>
          <cell r="AH211">
            <v>0.19278646213933825</v>
          </cell>
        </row>
        <row r="212">
          <cell r="B212">
            <v>698</v>
          </cell>
          <cell r="C212" t="str">
            <v>Ševčíková</v>
          </cell>
          <cell r="D212" t="str">
            <v>Kateřina</v>
          </cell>
          <cell r="E212">
            <v>2004</v>
          </cell>
          <cell r="G212" t="str">
            <v>Rocky Monkeys, Sokol Brno I</v>
          </cell>
          <cell r="H212" t="str">
            <v>CZ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0</v>
          </cell>
          <cell r="AB212">
            <v>0</v>
          </cell>
          <cell r="AD212">
            <v>0</v>
          </cell>
          <cell r="AE212">
            <v>0</v>
          </cell>
          <cell r="AH212">
            <v>0.6017283610999584</v>
          </cell>
        </row>
        <row r="213">
          <cell r="B213">
            <v>695</v>
          </cell>
          <cell r="C213" t="str">
            <v>Vidrmanová</v>
          </cell>
          <cell r="D213" t="str">
            <v>Hana</v>
          </cell>
          <cell r="E213">
            <v>2004</v>
          </cell>
          <cell r="G213" t="str">
            <v>Stěna Šumperk</v>
          </cell>
          <cell r="H213" t="str">
            <v>CZ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V213">
            <v>0</v>
          </cell>
          <cell r="X213">
            <v>0</v>
          </cell>
          <cell r="Z213">
            <v>0</v>
          </cell>
          <cell r="AB213">
            <v>0</v>
          </cell>
          <cell r="AD213">
            <v>0</v>
          </cell>
          <cell r="AE213">
            <v>0</v>
          </cell>
          <cell r="AH213">
            <v>0.9221829753369093</v>
          </cell>
        </row>
        <row r="214">
          <cell r="B214" t="e">
            <v>#N/A</v>
          </cell>
          <cell r="AE214">
            <v>0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 t="e">
            <v>#N/A</v>
          </cell>
          <cell r="AE231">
            <v>0</v>
          </cell>
        </row>
        <row r="232">
          <cell r="B232" t="e">
            <v>#N/A</v>
          </cell>
          <cell r="AE232">
            <v>0</v>
          </cell>
        </row>
        <row r="233">
          <cell r="B233" t="e">
            <v>#N/A</v>
          </cell>
          <cell r="AE233">
            <v>0</v>
          </cell>
        </row>
        <row r="234">
          <cell r="B234" t="e">
            <v>#N/A</v>
          </cell>
          <cell r="AE234">
            <v>0</v>
          </cell>
          <cell r="AJ234" t="e">
            <v>#VALUE!</v>
          </cell>
          <cell r="AK234" t="e">
            <v>#VALUE!</v>
          </cell>
          <cell r="AL234" t="e">
            <v>#VALUE!</v>
          </cell>
          <cell r="AM234" t="e">
            <v>#VALUE!</v>
          </cell>
        </row>
        <row r="235">
          <cell r="B235" t="e">
            <v>#N/A</v>
          </cell>
          <cell r="AE235">
            <v>0</v>
          </cell>
          <cell r="AJ235" t="e">
            <v>#VALUE!</v>
          </cell>
          <cell r="AK235" t="e">
            <v>#VALUE!</v>
          </cell>
          <cell r="AL235" t="e">
            <v>#VALUE!</v>
          </cell>
          <cell r="AM235" t="e">
            <v>#VALUE!</v>
          </cell>
        </row>
        <row r="236">
          <cell r="B236" t="e">
            <v>#N/A</v>
          </cell>
          <cell r="AE236">
            <v>0</v>
          </cell>
          <cell r="AJ236" t="e">
            <v>#VALUE!</v>
          </cell>
          <cell r="AK236" t="e">
            <v>#VALUE!</v>
          </cell>
          <cell r="AL236" t="e">
            <v>#VALUE!</v>
          </cell>
          <cell r="AM236" t="e">
            <v>#VALUE!</v>
          </cell>
        </row>
        <row r="237">
          <cell r="B237" t="e">
            <v>#N/A</v>
          </cell>
          <cell r="AE237">
            <v>0</v>
          </cell>
          <cell r="AJ237" t="e">
            <v>#VALUE!</v>
          </cell>
          <cell r="AK237" t="e">
            <v>#VALUE!</v>
          </cell>
          <cell r="AL237" t="e">
            <v>#VALUE!</v>
          </cell>
          <cell r="AM237" t="e">
            <v>#VALUE!</v>
          </cell>
        </row>
        <row r="238">
          <cell r="B238" t="e">
            <v>#N/A</v>
          </cell>
          <cell r="AE238">
            <v>0</v>
          </cell>
          <cell r="AJ238" t="e">
            <v>#VALUE!</v>
          </cell>
          <cell r="AK238" t="e">
            <v>#VALUE!</v>
          </cell>
          <cell r="AL238" t="e">
            <v>#VALUE!</v>
          </cell>
          <cell r="AM238" t="e">
            <v>#VALUE!</v>
          </cell>
        </row>
        <row r="239">
          <cell r="B239" t="e">
            <v>#N/A</v>
          </cell>
          <cell r="AE239">
            <v>0</v>
          </cell>
          <cell r="AJ239" t="e">
            <v>#VALUE!</v>
          </cell>
          <cell r="AK239" t="e">
            <v>#VALUE!</v>
          </cell>
          <cell r="AL239" t="e">
            <v>#VALUE!</v>
          </cell>
          <cell r="AM239" t="e">
            <v>#VALUE!</v>
          </cell>
        </row>
        <row r="240">
          <cell r="B240" t="e">
            <v>#N/A</v>
          </cell>
          <cell r="AE240">
            <v>0</v>
          </cell>
          <cell r="AJ240" t="e">
            <v>#VALUE!</v>
          </cell>
          <cell r="AK240" t="e">
            <v>#VALUE!</v>
          </cell>
          <cell r="AL240" t="e">
            <v>#VALUE!</v>
          </cell>
          <cell r="AM240" t="e">
            <v>#VALUE!</v>
          </cell>
        </row>
        <row r="241">
          <cell r="B241" t="e">
            <v>#N/A</v>
          </cell>
          <cell r="AE241">
            <v>0</v>
          </cell>
        </row>
        <row r="242">
          <cell r="B242" t="e">
            <v>#N/A</v>
          </cell>
          <cell r="AE242">
            <v>0</v>
          </cell>
        </row>
        <row r="243">
          <cell r="B243" t="e">
            <v>#N/A</v>
          </cell>
          <cell r="AE243">
            <v>0</v>
          </cell>
        </row>
        <row r="244">
          <cell r="B244" t="e">
            <v>#N/A</v>
          </cell>
          <cell r="AE244">
            <v>0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 t="e">
            <v>#N/A</v>
          </cell>
          <cell r="AE263">
            <v>0</v>
          </cell>
        </row>
        <row r="264">
          <cell r="B264" t="e">
            <v>#N/A</v>
          </cell>
          <cell r="AE264">
            <v>0</v>
          </cell>
        </row>
        <row r="265">
          <cell r="B265" t="e">
            <v>#N/A</v>
          </cell>
          <cell r="AE265">
            <v>0</v>
          </cell>
        </row>
        <row r="266">
          <cell r="B266" t="e">
            <v>#N/A</v>
          </cell>
          <cell r="AE266">
            <v>0</v>
          </cell>
          <cell r="AJ266" t="e">
            <v>#VALUE!</v>
          </cell>
          <cell r="AK266" t="e">
            <v>#VALUE!</v>
          </cell>
          <cell r="AL266" t="e">
            <v>#VALUE!</v>
          </cell>
          <cell r="AM266" t="e">
            <v>#VALUE!</v>
          </cell>
        </row>
        <row r="267">
          <cell r="B267" t="e">
            <v>#N/A</v>
          </cell>
          <cell r="AE267">
            <v>0</v>
          </cell>
          <cell r="AJ267" t="e">
            <v>#VALUE!</v>
          </cell>
          <cell r="AK267" t="e">
            <v>#VALUE!</v>
          </cell>
          <cell r="AL267" t="e">
            <v>#VALUE!</v>
          </cell>
          <cell r="AM267" t="e">
            <v>#VALUE!</v>
          </cell>
        </row>
        <row r="268">
          <cell r="B268" t="e">
            <v>#N/A</v>
          </cell>
          <cell r="AE268">
            <v>0</v>
          </cell>
          <cell r="AJ268" t="e">
            <v>#VALUE!</v>
          </cell>
          <cell r="AK268" t="e">
            <v>#VALUE!</v>
          </cell>
          <cell r="AL268" t="e">
            <v>#VALUE!</v>
          </cell>
          <cell r="AM268" t="e">
            <v>#VALUE!</v>
          </cell>
        </row>
        <row r="269">
          <cell r="B269" t="e">
            <v>#N/A</v>
          </cell>
          <cell r="AE269">
            <v>0</v>
          </cell>
          <cell r="AJ269" t="e">
            <v>#VALUE!</v>
          </cell>
          <cell r="AK269" t="e">
            <v>#VALUE!</v>
          </cell>
          <cell r="AL269" t="e">
            <v>#VALUE!</v>
          </cell>
          <cell r="AM269" t="e">
            <v>#VALUE!</v>
          </cell>
        </row>
        <row r="270">
          <cell r="B270" t="e">
            <v>#N/A</v>
          </cell>
          <cell r="AE270">
            <v>0</v>
          </cell>
          <cell r="AJ270" t="e">
            <v>#VALUE!</v>
          </cell>
          <cell r="AK270" t="e">
            <v>#VALUE!</v>
          </cell>
          <cell r="AL270" t="e">
            <v>#VALUE!</v>
          </cell>
          <cell r="AM270" t="e">
            <v>#VALUE!</v>
          </cell>
        </row>
        <row r="271">
          <cell r="B271" t="e">
            <v>#N/A</v>
          </cell>
          <cell r="AE271">
            <v>0</v>
          </cell>
          <cell r="AJ271" t="e">
            <v>#VALUE!</v>
          </cell>
          <cell r="AK271" t="e">
            <v>#VALUE!</v>
          </cell>
          <cell r="AL271" t="e">
            <v>#VALUE!</v>
          </cell>
          <cell r="AM271" t="e">
            <v>#VALUE!</v>
          </cell>
        </row>
        <row r="272">
          <cell r="B272" t="e">
            <v>#N/A</v>
          </cell>
          <cell r="AE272">
            <v>0</v>
          </cell>
          <cell r="AJ272" t="e">
            <v>#VALUE!</v>
          </cell>
          <cell r="AK272" t="e">
            <v>#VALUE!</v>
          </cell>
          <cell r="AL272" t="e">
            <v>#VALUE!</v>
          </cell>
          <cell r="AM272" t="e">
            <v>#VALUE!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 t="e">
            <v>#N/A</v>
          </cell>
          <cell r="AE295">
            <v>0</v>
          </cell>
        </row>
        <row r="296">
          <cell r="B296" t="e">
            <v>#N/A</v>
          </cell>
          <cell r="AE296">
            <v>0</v>
          </cell>
        </row>
        <row r="297">
          <cell r="B297" t="e">
            <v>#N/A</v>
          </cell>
          <cell r="AE297">
            <v>0</v>
          </cell>
        </row>
        <row r="298">
          <cell r="B298" t="e">
            <v>#N/A</v>
          </cell>
          <cell r="AE298">
            <v>0</v>
          </cell>
          <cell r="AJ298" t="e">
            <v>#VALUE!</v>
          </cell>
          <cell r="AK298" t="e">
            <v>#VALUE!</v>
          </cell>
          <cell r="AL298" t="e">
            <v>#VALUE!</v>
          </cell>
          <cell r="AM298" t="e">
            <v>#VALUE!</v>
          </cell>
        </row>
        <row r="299">
          <cell r="B299" t="e">
            <v>#N/A</v>
          </cell>
          <cell r="AE299">
            <v>0</v>
          </cell>
          <cell r="AJ299" t="e">
            <v>#VALUE!</v>
          </cell>
          <cell r="AK299" t="e">
            <v>#VALUE!</v>
          </cell>
          <cell r="AL299" t="e">
            <v>#VALUE!</v>
          </cell>
          <cell r="AM299" t="e">
            <v>#VALUE!</v>
          </cell>
        </row>
        <row r="300">
          <cell r="B300" t="e">
            <v>#N/A</v>
          </cell>
          <cell r="AE300">
            <v>0</v>
          </cell>
          <cell r="AJ300" t="e">
            <v>#VALUE!</v>
          </cell>
          <cell r="AK300" t="e">
            <v>#VALUE!</v>
          </cell>
          <cell r="AL300" t="e">
            <v>#VALUE!</v>
          </cell>
          <cell r="AM300" t="e">
            <v>#VALUE!</v>
          </cell>
        </row>
        <row r="301">
          <cell r="B301" t="e">
            <v>#N/A</v>
          </cell>
          <cell r="AE301">
            <v>0</v>
          </cell>
          <cell r="AJ301" t="e">
            <v>#VALUE!</v>
          </cell>
          <cell r="AK301" t="e">
            <v>#VALUE!</v>
          </cell>
          <cell r="AL301" t="e">
            <v>#VALUE!</v>
          </cell>
          <cell r="AM301" t="e">
            <v>#VALUE!</v>
          </cell>
        </row>
        <row r="302">
          <cell r="B302" t="e">
            <v>#N/A</v>
          </cell>
          <cell r="AE302">
            <v>0</v>
          </cell>
          <cell r="AJ302" t="e">
            <v>#VALUE!</v>
          </cell>
          <cell r="AK302" t="e">
            <v>#VALUE!</v>
          </cell>
          <cell r="AL302" t="e">
            <v>#VALUE!</v>
          </cell>
          <cell r="AM302" t="e">
            <v>#VALUE!</v>
          </cell>
        </row>
        <row r="303">
          <cell r="B303" t="e">
            <v>#N/A</v>
          </cell>
          <cell r="AE303">
            <v>0</v>
          </cell>
          <cell r="AJ303" t="e">
            <v>#VALUE!</v>
          </cell>
          <cell r="AK303" t="e">
            <v>#VALUE!</v>
          </cell>
          <cell r="AL303" t="e">
            <v>#VALUE!</v>
          </cell>
          <cell r="AM303" t="e">
            <v>#VALUE!</v>
          </cell>
        </row>
        <row r="304">
          <cell r="B304" t="e">
            <v>#N/A</v>
          </cell>
          <cell r="AE304">
            <v>0</v>
          </cell>
          <cell r="AJ304" t="e">
            <v>#VALUE!</v>
          </cell>
          <cell r="AK304" t="e">
            <v>#VALUE!</v>
          </cell>
          <cell r="AL304" t="e">
            <v>#VALUE!</v>
          </cell>
          <cell r="AM304" t="e">
            <v>#VALUE!</v>
          </cell>
        </row>
        <row r="305">
          <cell r="B305" t="e">
            <v>#N/A</v>
          </cell>
          <cell r="AE305">
            <v>0</v>
          </cell>
          <cell r="AJ305" t="e">
            <v>#VALUE!</v>
          </cell>
          <cell r="AK305" t="e">
            <v>#VALUE!</v>
          </cell>
          <cell r="AL305" t="e">
            <v>#VALUE!</v>
          </cell>
          <cell r="AM305" t="e">
            <v>#VALUE!</v>
          </cell>
        </row>
        <row r="306">
          <cell r="B306" t="e">
            <v>#N/A</v>
          </cell>
          <cell r="AE306">
            <v>0</v>
          </cell>
          <cell r="AJ306" t="e">
            <v>#VALUE!</v>
          </cell>
          <cell r="AK306" t="e">
            <v>#VALUE!</v>
          </cell>
          <cell r="AL306" t="e">
            <v>#VALUE!</v>
          </cell>
          <cell r="AM306" t="e">
            <v>#VALUE!</v>
          </cell>
        </row>
        <row r="307">
          <cell r="B307" t="e">
            <v>#N/A</v>
          </cell>
          <cell r="AE307">
            <v>0</v>
          </cell>
          <cell r="AJ307" t="e">
            <v>#VALUE!</v>
          </cell>
          <cell r="AK307" t="e">
            <v>#VALUE!</v>
          </cell>
          <cell r="AL307" t="e">
            <v>#VALUE!</v>
          </cell>
          <cell r="AM307" t="e">
            <v>#VALUE!</v>
          </cell>
        </row>
        <row r="308">
          <cell r="B308" t="e">
            <v>#N/A</v>
          </cell>
          <cell r="AE308">
            <v>0</v>
          </cell>
          <cell r="AJ308" t="e">
            <v>#VALUE!</v>
          </cell>
          <cell r="AK308" t="e">
            <v>#VALUE!</v>
          </cell>
          <cell r="AL308" t="e">
            <v>#VALUE!</v>
          </cell>
          <cell r="AM308" t="e">
            <v>#VALUE!</v>
          </cell>
        </row>
        <row r="309">
          <cell r="B309" t="e">
            <v>#N/A</v>
          </cell>
          <cell r="AE309">
            <v>0</v>
          </cell>
          <cell r="AJ309" t="e">
            <v>#VALUE!</v>
          </cell>
          <cell r="AK309" t="e">
            <v>#VALUE!</v>
          </cell>
          <cell r="AL309" t="e">
            <v>#VALUE!</v>
          </cell>
          <cell r="AM309" t="e">
            <v>#VALUE!</v>
          </cell>
        </row>
        <row r="310">
          <cell r="B310" t="e">
            <v>#N/A</v>
          </cell>
          <cell r="AE310">
            <v>0</v>
          </cell>
          <cell r="AJ310" t="e">
            <v>#VALUE!</v>
          </cell>
          <cell r="AK310" t="e">
            <v>#VALUE!</v>
          </cell>
          <cell r="AL310" t="e">
            <v>#VALUE!</v>
          </cell>
          <cell r="AM310" t="e">
            <v>#VALUE!</v>
          </cell>
        </row>
        <row r="311">
          <cell r="B311" t="e">
            <v>#N/A</v>
          </cell>
          <cell r="AE311">
            <v>0</v>
          </cell>
          <cell r="AJ311" t="e">
            <v>#VALUE!</v>
          </cell>
          <cell r="AK311" t="e">
            <v>#VALUE!</v>
          </cell>
          <cell r="AL311" t="e">
            <v>#VALUE!</v>
          </cell>
          <cell r="AM311" t="e">
            <v>#VALUE!</v>
          </cell>
        </row>
        <row r="312">
          <cell r="B312" t="e">
            <v>#N/A</v>
          </cell>
          <cell r="AE312">
            <v>0</v>
          </cell>
          <cell r="AJ312" t="e">
            <v>#VALUE!</v>
          </cell>
          <cell r="AK312" t="e">
            <v>#VALUE!</v>
          </cell>
          <cell r="AL312" t="e">
            <v>#VALUE!</v>
          </cell>
          <cell r="AM312" t="e">
            <v>#VALUE!</v>
          </cell>
        </row>
        <row r="313">
          <cell r="B313" t="e">
            <v>#N/A</v>
          </cell>
          <cell r="AE313">
            <v>0</v>
          </cell>
          <cell r="AJ313" t="e">
            <v>#VALUE!</v>
          </cell>
          <cell r="AK313" t="e">
            <v>#VALUE!</v>
          </cell>
          <cell r="AL313" t="e">
            <v>#VALUE!</v>
          </cell>
          <cell r="AM313" t="e">
            <v>#VALUE!</v>
          </cell>
        </row>
        <row r="314">
          <cell r="B314" t="e">
            <v>#N/A</v>
          </cell>
          <cell r="AE314">
            <v>0</v>
          </cell>
          <cell r="AJ314" t="e">
            <v>#VALUE!</v>
          </cell>
          <cell r="AK314" t="e">
            <v>#VALUE!</v>
          </cell>
          <cell r="AL314" t="e">
            <v>#VALUE!</v>
          </cell>
          <cell r="AM314" t="e">
            <v>#VALUE!</v>
          </cell>
        </row>
        <row r="315">
          <cell r="B315" t="e">
            <v>#N/A</v>
          </cell>
          <cell r="AE315">
            <v>0</v>
          </cell>
          <cell r="AJ315" t="e">
            <v>#VALUE!</v>
          </cell>
          <cell r="AK315" t="e">
            <v>#VALUE!</v>
          </cell>
          <cell r="AL315" t="e">
            <v>#VALUE!</v>
          </cell>
          <cell r="AM315" t="e">
            <v>#VALUE!</v>
          </cell>
        </row>
        <row r="316">
          <cell r="B316" t="e">
            <v>#N/A</v>
          </cell>
          <cell r="AE316">
            <v>0</v>
          </cell>
          <cell r="AJ316" t="e">
            <v>#VALUE!</v>
          </cell>
          <cell r="AK316" t="e">
            <v>#VALUE!</v>
          </cell>
          <cell r="AL316" t="e">
            <v>#VALUE!</v>
          </cell>
          <cell r="AM316" t="e">
            <v>#VALUE!</v>
          </cell>
        </row>
        <row r="317">
          <cell r="B317" t="e">
            <v>#N/A</v>
          </cell>
          <cell r="AE317">
            <v>0</v>
          </cell>
          <cell r="AJ317" t="e">
            <v>#VALUE!</v>
          </cell>
          <cell r="AK317" t="e">
            <v>#VALUE!</v>
          </cell>
          <cell r="AL317" t="e">
            <v>#VALUE!</v>
          </cell>
          <cell r="AM317" t="e">
            <v>#VALUE!</v>
          </cell>
        </row>
        <row r="318">
          <cell r="B318" t="e">
            <v>#N/A</v>
          </cell>
          <cell r="AE318">
            <v>0</v>
          </cell>
          <cell r="AJ318" t="e">
            <v>#VALUE!</v>
          </cell>
          <cell r="AK318" t="e">
            <v>#VALUE!</v>
          </cell>
          <cell r="AL318" t="e">
            <v>#VALUE!</v>
          </cell>
          <cell r="AM318" t="e">
            <v>#VALUE!</v>
          </cell>
        </row>
        <row r="319">
          <cell r="B319" t="e">
            <v>#N/A</v>
          </cell>
          <cell r="AE319">
            <v>0</v>
          </cell>
          <cell r="AJ319" t="e">
            <v>#VALUE!</v>
          </cell>
          <cell r="AK319" t="e">
            <v>#VALUE!</v>
          </cell>
          <cell r="AL319" t="e">
            <v>#VALUE!</v>
          </cell>
          <cell r="AM319" t="e">
            <v>#VALUE!</v>
          </cell>
        </row>
        <row r="320">
          <cell r="B320" t="e">
            <v>#N/A</v>
          </cell>
          <cell r="AE320">
            <v>0</v>
          </cell>
          <cell r="AJ320" t="e">
            <v>#VALUE!</v>
          </cell>
          <cell r="AK320" t="e">
            <v>#VALUE!</v>
          </cell>
          <cell r="AL320" t="e">
            <v>#VALUE!</v>
          </cell>
          <cell r="AM320" t="e">
            <v>#VALUE!</v>
          </cell>
        </row>
        <row r="321">
          <cell r="B321" t="e">
            <v>#N/A</v>
          </cell>
          <cell r="AE321">
            <v>0</v>
          </cell>
          <cell r="AJ321" t="e">
            <v>#VALUE!</v>
          </cell>
          <cell r="AK321" t="e">
            <v>#VALUE!</v>
          </cell>
          <cell r="AL321" t="e">
            <v>#VALUE!</v>
          </cell>
          <cell r="AM321" t="e">
            <v>#VALUE!</v>
          </cell>
        </row>
        <row r="322">
          <cell r="B322" t="e">
            <v>#N/A</v>
          </cell>
          <cell r="AE322">
            <v>0</v>
          </cell>
          <cell r="AJ322" t="e">
            <v>#VALUE!</v>
          </cell>
          <cell r="AK322" t="e">
            <v>#VALUE!</v>
          </cell>
          <cell r="AL322" t="e">
            <v>#VALUE!</v>
          </cell>
          <cell r="AM322" t="e">
            <v>#VALUE!</v>
          </cell>
        </row>
        <row r="323">
          <cell r="B323" t="e">
            <v>#N/A</v>
          </cell>
          <cell r="AE323">
            <v>0</v>
          </cell>
          <cell r="AJ323" t="e">
            <v>#VALUE!</v>
          </cell>
          <cell r="AK323" t="e">
            <v>#VALUE!</v>
          </cell>
          <cell r="AL323" t="e">
            <v>#VALUE!</v>
          </cell>
          <cell r="AM323" t="e">
            <v>#VALUE!</v>
          </cell>
        </row>
        <row r="324">
          <cell r="B324" t="e">
            <v>#N/A</v>
          </cell>
          <cell r="AE324">
            <v>0</v>
          </cell>
          <cell r="AJ324" t="e">
            <v>#VALUE!</v>
          </cell>
          <cell r="AK324" t="e">
            <v>#VALUE!</v>
          </cell>
          <cell r="AL324" t="e">
            <v>#VALUE!</v>
          </cell>
          <cell r="AM324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5"/>
  <sheetViews>
    <sheetView tabSelected="1" workbookViewId="0" topLeftCell="A56">
      <selection activeCell="O14" sqref="O14"/>
    </sheetView>
  </sheetViews>
  <sheetFormatPr defaultColWidth="4.57421875" defaultRowHeight="13.5" customHeight="1" zeroHeight="1"/>
  <cols>
    <col min="1" max="1" width="4.57421875" style="1" customWidth="1"/>
    <col min="2" max="7" width="4.140625" style="1" hidden="1" customWidth="1"/>
    <col min="8" max="8" width="12.8515625" style="2" customWidth="1"/>
    <col min="9" max="9" width="9.421875" style="2" customWidth="1"/>
    <col min="10" max="10" width="8.28125" style="3" customWidth="1"/>
    <col min="11" max="11" width="2.57421875" style="4" customWidth="1"/>
    <col min="12" max="12" width="25.28125" style="5" customWidth="1"/>
    <col min="13" max="13" width="4.7109375" style="3" customWidth="1"/>
    <col min="14" max="14" width="6.8515625" style="6" customWidth="1"/>
    <col min="15" max="15" width="5.28125" style="7" customWidth="1"/>
    <col min="16" max="16" width="7.00390625" style="8" customWidth="1"/>
    <col min="17" max="17" width="5.28125" style="9" customWidth="1"/>
    <col min="18" max="18" width="5.28125" style="10" customWidth="1"/>
    <col min="19" max="19" width="6.8515625" style="11" customWidth="1"/>
    <col min="20" max="20" width="5.28125" style="12" customWidth="1"/>
    <col min="21" max="21" width="5.28125" style="10" customWidth="1"/>
    <col min="22" max="22" width="6.8515625" style="11" customWidth="1"/>
    <col min="23" max="23" width="5.28125" style="12" customWidth="1"/>
    <col min="24" max="24" width="5.28125" style="13" customWidth="1"/>
    <col min="25" max="25" width="6.8515625" style="11" customWidth="1"/>
    <col min="26" max="26" width="5.28125" style="12" customWidth="1"/>
    <col min="27" max="27" width="5.28125" style="11" customWidth="1"/>
    <col min="28" max="28" width="6.8515625" style="11" customWidth="1"/>
    <col min="29" max="29" width="5.28125" style="14" customWidth="1"/>
    <col min="30" max="30" width="10.140625" style="15" customWidth="1"/>
    <col min="31" max="31" width="6.8515625" style="16" hidden="1" customWidth="1"/>
    <col min="32" max="32" width="5.140625" style="17" hidden="1" customWidth="1"/>
    <col min="33" max="33" width="8.00390625" style="17" hidden="1" customWidth="1"/>
    <col min="34" max="34" width="9.00390625" style="3" hidden="1" customWidth="1"/>
    <col min="35" max="36" width="5.00390625" style="18" customWidth="1"/>
    <col min="37" max="37" width="10.421875" style="18" customWidth="1"/>
    <col min="38" max="16384" width="5.00390625" style="18" customWidth="1"/>
  </cols>
  <sheetData>
    <row r="1" spans="2:34" s="19" customFormat="1" ht="27" customHeight="1">
      <c r="B1" s="20"/>
      <c r="C1" s="20"/>
      <c r="D1" s="20"/>
      <c r="E1" s="20"/>
      <c r="F1" s="20"/>
      <c r="G1" s="21"/>
      <c r="H1" s="21" t="s">
        <v>0</v>
      </c>
      <c r="I1" s="22" t="s">
        <v>1</v>
      </c>
      <c r="J1" s="23" t="s">
        <v>2</v>
      </c>
      <c r="K1" s="24"/>
      <c r="L1" s="25"/>
      <c r="M1" s="26"/>
      <c r="N1" s="27"/>
      <c r="O1" s="28"/>
      <c r="P1" s="28"/>
      <c r="Q1" s="29"/>
      <c r="R1" s="28"/>
      <c r="S1" s="28"/>
      <c r="T1" s="28"/>
      <c r="U1" s="20"/>
      <c r="V1" s="28"/>
      <c r="W1" s="28"/>
      <c r="X1" s="20"/>
      <c r="Y1" s="28"/>
      <c r="Z1" s="28"/>
      <c r="AA1" s="28"/>
      <c r="AB1" s="28"/>
      <c r="AC1" s="28"/>
      <c r="AD1" s="30"/>
      <c r="AE1" s="31"/>
      <c r="AF1" s="32"/>
      <c r="AG1" s="33"/>
      <c r="AH1" s="34" t="s">
        <v>3</v>
      </c>
    </row>
    <row r="2" spans="1:34" s="45" customFormat="1" ht="25.5" customHeight="1">
      <c r="A2" s="35"/>
      <c r="B2"/>
      <c r="C2"/>
      <c r="D2"/>
      <c r="E2"/>
      <c r="F2"/>
      <c r="G2"/>
      <c r="H2" s="35"/>
      <c r="I2" s="36" t="s">
        <v>4</v>
      </c>
      <c r="J2" s="37">
        <f>I1-8</f>
        <v>2009</v>
      </c>
      <c r="K2" s="38" t="s">
        <v>5</v>
      </c>
      <c r="L2" s="39" t="s">
        <v>6</v>
      </c>
      <c r="M2" s="26"/>
      <c r="N2" s="40"/>
      <c r="O2" s="41" t="s">
        <v>7</v>
      </c>
      <c r="P2" s="41"/>
      <c r="Q2" s="41"/>
      <c r="R2" s="41" t="s">
        <v>8</v>
      </c>
      <c r="S2" s="41"/>
      <c r="T2" s="41"/>
      <c r="U2" s="41" t="s">
        <v>9</v>
      </c>
      <c r="V2" s="41"/>
      <c r="W2" s="41"/>
      <c r="X2" s="42" t="s">
        <v>10</v>
      </c>
      <c r="Y2" s="42"/>
      <c r="Z2" s="42"/>
      <c r="AA2" s="42" t="s">
        <v>11</v>
      </c>
      <c r="AB2" s="42"/>
      <c r="AC2" s="42"/>
      <c r="AD2" s="43"/>
      <c r="AE2" s="31"/>
      <c r="AF2" s="32"/>
      <c r="AG2" s="44"/>
      <c r="AH2" s="34"/>
    </row>
    <row r="3" spans="1:34" s="58" customFormat="1" ht="30" customHeight="1">
      <c r="A3" s="46" t="s">
        <v>12</v>
      </c>
      <c r="B3" s="46"/>
      <c r="C3" s="46"/>
      <c r="D3" s="46"/>
      <c r="E3" s="46"/>
      <c r="F3" s="46"/>
      <c r="G3" s="46" t="s">
        <v>13</v>
      </c>
      <c r="H3" s="47" t="s">
        <v>14</v>
      </c>
      <c r="I3" s="47" t="s">
        <v>15</v>
      </c>
      <c r="J3" s="48" t="s">
        <v>16</v>
      </c>
      <c r="K3" s="49" t="s">
        <v>17</v>
      </c>
      <c r="L3" s="49"/>
      <c r="M3" s="50" t="s">
        <v>18</v>
      </c>
      <c r="N3" s="51" t="s">
        <v>19</v>
      </c>
      <c r="O3" s="52">
        <f>IF('[1]I.'!$D$1&gt;"","I.kolo - "&amp;'[1]I.'!$D$1,"")</f>
        <v>0</v>
      </c>
      <c r="P3" s="52"/>
      <c r="Q3" s="52"/>
      <c r="R3" s="52">
        <f>IF('[1]II.'!$D$1&gt;"","II.kolo - "&amp;'[1]II.'!$D$1,"")</f>
        <v>0</v>
      </c>
      <c r="S3" s="52"/>
      <c r="T3" s="52"/>
      <c r="U3" s="52" t="s">
        <v>20</v>
      </c>
      <c r="V3" s="52"/>
      <c r="W3" s="52"/>
      <c r="X3" s="53">
        <f>IF('[1]IV.'!$C$1&gt;"",'[1]IV.'!$C$1,"")</f>
        <v>0</v>
      </c>
      <c r="Y3" s="53"/>
      <c r="Z3" s="53"/>
      <c r="AA3" s="53">
        <f>IF('[1]V.'!$C$1&gt;"",'[1]V.'!$C$1,"")</f>
        <v>0</v>
      </c>
      <c r="AB3" s="53"/>
      <c r="AC3" s="53"/>
      <c r="AD3" s="54" t="s">
        <v>21</v>
      </c>
      <c r="AE3" s="55" t="s">
        <v>22</v>
      </c>
      <c r="AF3" s="56"/>
      <c r="AG3" s="57"/>
      <c r="AH3" s="34"/>
    </row>
    <row r="4" spans="1:34" ht="15" customHeight="1">
      <c r="A4" s="59">
        <v>1</v>
      </c>
      <c r="B4" s="60">
        <f aca="true" t="shared" si="0" ref="B4:B53">IF(O4&gt;"",COUNTIF($O$4:O4,"I."),"")</f>
        <v>1</v>
      </c>
      <c r="C4" s="60">
        <f aca="true" t="shared" si="1" ref="C4:C16">IF(R4&gt;"",COUNTIF(R$4:$R4,"II."),"")</f>
        <v>0</v>
      </c>
      <c r="D4" s="60">
        <f aca="true" t="shared" si="2" ref="D4:D53">IF(U4&gt;"",COUNTIF($U$4:U4,"III."),"")</f>
        <v>1</v>
      </c>
      <c r="E4" s="60">
        <f aca="true" t="shared" si="3" ref="E4:E53">IF(X4&gt;"",COUNTIF($X$4:X4,"IV."),"")</f>
        <v>1</v>
      </c>
      <c r="F4" s="60">
        <f aca="true" t="shared" si="4" ref="F4:F53">IF(AA4&gt;"",COUNTIF(AA$4:$AA4,"V."),"")</f>
        <v>0</v>
      </c>
      <c r="G4" s="61">
        <v>501</v>
      </c>
      <c r="H4" s="62" t="s">
        <v>23</v>
      </c>
      <c r="I4" s="63" t="s">
        <v>24</v>
      </c>
      <c r="J4" s="64">
        <v>2010</v>
      </c>
      <c r="K4" s="65"/>
      <c r="L4" s="66" t="s">
        <v>25</v>
      </c>
      <c r="M4" s="67" t="s">
        <v>26</v>
      </c>
      <c r="N4" s="68">
        <v>85</v>
      </c>
      <c r="O4" s="69" t="s">
        <v>7</v>
      </c>
      <c r="P4" s="70" t="s">
        <v>27</v>
      </c>
      <c r="Q4" s="71">
        <v>30</v>
      </c>
      <c r="R4" s="69"/>
      <c r="S4" s="70"/>
      <c r="T4" s="72">
        <v>0</v>
      </c>
      <c r="U4" s="69" t="s">
        <v>9</v>
      </c>
      <c r="V4" s="70" t="s">
        <v>27</v>
      </c>
      <c r="W4" s="72">
        <v>30</v>
      </c>
      <c r="X4" s="73" t="s">
        <v>10</v>
      </c>
      <c r="Y4" s="70" t="s">
        <v>28</v>
      </c>
      <c r="Z4" s="72">
        <v>25</v>
      </c>
      <c r="AA4" s="74"/>
      <c r="AB4" s="70"/>
      <c r="AC4" s="75">
        <v>0</v>
      </c>
      <c r="AD4" s="76">
        <v>1</v>
      </c>
      <c r="AE4" s="16" t="s">
        <v>27</v>
      </c>
      <c r="AF4" s="17">
        <v>30</v>
      </c>
      <c r="AG4" s="17">
        <f>AF4+1.6</f>
        <v>31.6</v>
      </c>
      <c r="AH4" s="3">
        <f aca="true" t="shared" si="5" ref="AH4:AH22">IF(OR(O4="I.",R4="II.",U4="III.",X4="IV.",AA4="V."),"ANO","")</f>
        <v>0</v>
      </c>
    </row>
    <row r="5" spans="1:34" ht="15" customHeight="1">
      <c r="A5" s="59">
        <v>2</v>
      </c>
      <c r="B5" s="60">
        <f t="shared" si="0"/>
        <v>0</v>
      </c>
      <c r="C5" s="60">
        <f t="shared" si="1"/>
        <v>1</v>
      </c>
      <c r="D5" s="60">
        <f t="shared" si="2"/>
        <v>2</v>
      </c>
      <c r="E5" s="60">
        <f t="shared" si="3"/>
        <v>2</v>
      </c>
      <c r="F5" s="60">
        <f t="shared" si="4"/>
        <v>0</v>
      </c>
      <c r="G5" s="61">
        <v>502</v>
      </c>
      <c r="H5" s="62" t="s">
        <v>29</v>
      </c>
      <c r="I5" s="63" t="s">
        <v>30</v>
      </c>
      <c r="J5" s="77">
        <v>2009</v>
      </c>
      <c r="K5" s="78"/>
      <c r="L5" s="79" t="s">
        <v>31</v>
      </c>
      <c r="M5" s="67" t="s">
        <v>26</v>
      </c>
      <c r="N5" s="68">
        <v>72</v>
      </c>
      <c r="O5" s="80"/>
      <c r="P5" s="70"/>
      <c r="Q5" s="71">
        <v>0</v>
      </c>
      <c r="R5" s="69" t="s">
        <v>8</v>
      </c>
      <c r="S5" s="70" t="s">
        <v>27</v>
      </c>
      <c r="T5" s="72">
        <v>30</v>
      </c>
      <c r="U5" s="81" t="s">
        <v>9</v>
      </c>
      <c r="V5" s="70" t="s">
        <v>32</v>
      </c>
      <c r="W5" s="72">
        <v>21</v>
      </c>
      <c r="X5" s="82" t="s">
        <v>10</v>
      </c>
      <c r="Y5" s="70" t="s">
        <v>32</v>
      </c>
      <c r="Z5" s="72">
        <v>21</v>
      </c>
      <c r="AA5" s="83"/>
      <c r="AB5" s="70"/>
      <c r="AC5" s="75">
        <v>0</v>
      </c>
      <c r="AD5" s="76">
        <v>2</v>
      </c>
      <c r="AE5" s="16" t="s">
        <v>28</v>
      </c>
      <c r="AF5" s="17">
        <v>25</v>
      </c>
      <c r="AG5" s="17">
        <f>AF5+1.5</f>
        <v>26.5</v>
      </c>
      <c r="AH5" s="3">
        <f t="shared" si="5"/>
        <v>0</v>
      </c>
    </row>
    <row r="6" spans="1:34" ht="15" customHeight="1">
      <c r="A6" s="59">
        <v>3</v>
      </c>
      <c r="B6" s="60">
        <f t="shared" si="0"/>
        <v>0</v>
      </c>
      <c r="C6" s="60">
        <f t="shared" si="1"/>
        <v>2</v>
      </c>
      <c r="D6" s="60">
        <f t="shared" si="2"/>
        <v>3</v>
      </c>
      <c r="E6" s="60">
        <f t="shared" si="3"/>
        <v>3</v>
      </c>
      <c r="F6" s="60">
        <f t="shared" si="4"/>
        <v>0</v>
      </c>
      <c r="G6" s="61">
        <v>520</v>
      </c>
      <c r="H6" s="62" t="s">
        <v>33</v>
      </c>
      <c r="I6" s="63" t="s">
        <v>34</v>
      </c>
      <c r="J6" s="77">
        <v>2009</v>
      </c>
      <c r="K6" s="78"/>
      <c r="L6" s="84" t="s">
        <v>35</v>
      </c>
      <c r="M6" s="67" t="s">
        <v>26</v>
      </c>
      <c r="N6" s="68">
        <v>57</v>
      </c>
      <c r="O6" s="80"/>
      <c r="P6" s="70"/>
      <c r="Q6" s="71">
        <v>0</v>
      </c>
      <c r="R6" s="69" t="s">
        <v>8</v>
      </c>
      <c r="S6" s="70" t="s">
        <v>28</v>
      </c>
      <c r="T6" s="72">
        <v>25</v>
      </c>
      <c r="U6" s="81" t="s">
        <v>9</v>
      </c>
      <c r="V6" s="70" t="s">
        <v>28</v>
      </c>
      <c r="W6" s="72">
        <v>25</v>
      </c>
      <c r="X6" s="82" t="s">
        <v>10</v>
      </c>
      <c r="Y6" s="70" t="s">
        <v>36</v>
      </c>
      <c r="Z6" s="72">
        <v>7</v>
      </c>
      <c r="AA6" s="83"/>
      <c r="AB6" s="70"/>
      <c r="AC6" s="75">
        <v>0</v>
      </c>
      <c r="AD6" s="76">
        <v>3</v>
      </c>
      <c r="AE6" s="16" t="s">
        <v>32</v>
      </c>
      <c r="AF6" s="17">
        <v>21</v>
      </c>
      <c r="AG6" s="17">
        <f>AF6+1.4</f>
        <v>22.4</v>
      </c>
      <c r="AH6" s="3">
        <f t="shared" si="5"/>
        <v>0</v>
      </c>
    </row>
    <row r="7" spans="1:34" ht="15" customHeight="1">
      <c r="A7" s="59">
        <v>4</v>
      </c>
      <c r="B7" s="60">
        <f t="shared" si="0"/>
        <v>2</v>
      </c>
      <c r="C7" s="60">
        <f t="shared" si="1"/>
        <v>0</v>
      </c>
      <c r="D7" s="60">
        <f t="shared" si="2"/>
        <v>4</v>
      </c>
      <c r="E7" s="60">
        <f t="shared" si="3"/>
        <v>4</v>
      </c>
      <c r="F7" s="60">
        <f t="shared" si="4"/>
        <v>0</v>
      </c>
      <c r="G7" s="61">
        <v>504</v>
      </c>
      <c r="H7" s="85" t="s">
        <v>37</v>
      </c>
      <c r="I7" s="86" t="s">
        <v>38</v>
      </c>
      <c r="J7" s="87">
        <v>2009</v>
      </c>
      <c r="K7" s="65"/>
      <c r="L7" s="79" t="s">
        <v>39</v>
      </c>
      <c r="M7" s="67" t="s">
        <v>26</v>
      </c>
      <c r="N7" s="68">
        <v>54</v>
      </c>
      <c r="O7" s="69" t="s">
        <v>7</v>
      </c>
      <c r="P7" s="70" t="s">
        <v>32</v>
      </c>
      <c r="Q7" s="71">
        <v>21</v>
      </c>
      <c r="R7" s="81"/>
      <c r="S7" s="70"/>
      <c r="T7" s="72">
        <v>0</v>
      </c>
      <c r="U7" s="81" t="s">
        <v>9</v>
      </c>
      <c r="V7" s="70" t="s">
        <v>40</v>
      </c>
      <c r="W7" s="72">
        <v>15</v>
      </c>
      <c r="X7" s="82" t="s">
        <v>10</v>
      </c>
      <c r="Y7" s="70" t="s">
        <v>41</v>
      </c>
      <c r="Z7" s="72">
        <v>18</v>
      </c>
      <c r="AA7" s="83"/>
      <c r="AB7" s="70"/>
      <c r="AC7" s="75">
        <v>0</v>
      </c>
      <c r="AD7" s="76">
        <v>4</v>
      </c>
      <c r="AE7" s="16" t="s">
        <v>41</v>
      </c>
      <c r="AF7" s="17">
        <v>18</v>
      </c>
      <c r="AG7" s="17">
        <f>AF7+1.3</f>
        <v>19.3</v>
      </c>
      <c r="AH7" s="3">
        <f t="shared" si="5"/>
        <v>0</v>
      </c>
    </row>
    <row r="8" spans="1:34" ht="15" customHeight="1">
      <c r="A8" s="59">
        <v>5</v>
      </c>
      <c r="B8" s="60">
        <f t="shared" si="0"/>
        <v>3</v>
      </c>
      <c r="C8" s="60">
        <f t="shared" si="1"/>
        <v>3</v>
      </c>
      <c r="D8" s="60">
        <f t="shared" si="2"/>
        <v>5</v>
      </c>
      <c r="E8" s="60">
        <f t="shared" si="3"/>
        <v>5</v>
      </c>
      <c r="F8" s="60">
        <f t="shared" si="4"/>
        <v>0</v>
      </c>
      <c r="G8" s="61">
        <v>507</v>
      </c>
      <c r="H8" s="62" t="s">
        <v>42</v>
      </c>
      <c r="I8" s="63" t="s">
        <v>43</v>
      </c>
      <c r="J8" s="64">
        <v>2009</v>
      </c>
      <c r="K8" s="65"/>
      <c r="L8" s="88" t="s">
        <v>44</v>
      </c>
      <c r="M8" s="67" t="s">
        <v>26</v>
      </c>
      <c r="N8" s="68">
        <v>50.5</v>
      </c>
      <c r="O8" s="69" t="s">
        <v>7</v>
      </c>
      <c r="P8" s="70" t="s">
        <v>28</v>
      </c>
      <c r="Q8" s="71">
        <v>25</v>
      </c>
      <c r="R8" s="81" t="s">
        <v>8</v>
      </c>
      <c r="S8" s="70" t="s">
        <v>41</v>
      </c>
      <c r="T8" s="72">
        <v>18</v>
      </c>
      <c r="U8" s="69" t="s">
        <v>9</v>
      </c>
      <c r="V8" s="70" t="s">
        <v>45</v>
      </c>
      <c r="W8" s="72">
        <v>5</v>
      </c>
      <c r="X8" s="82" t="s">
        <v>10</v>
      </c>
      <c r="Y8" s="70" t="s">
        <v>46</v>
      </c>
      <c r="Z8" s="72">
        <v>2.5</v>
      </c>
      <c r="AA8" s="74"/>
      <c r="AB8" s="70"/>
      <c r="AC8" s="75">
        <v>0</v>
      </c>
      <c r="AD8" s="76">
        <v>5</v>
      </c>
      <c r="AE8" s="16" t="s">
        <v>40</v>
      </c>
      <c r="AF8" s="17">
        <v>15</v>
      </c>
      <c r="AG8" s="17">
        <f>AF8+1.2</f>
        <v>16.2</v>
      </c>
      <c r="AH8" s="3">
        <f t="shared" si="5"/>
        <v>0</v>
      </c>
    </row>
    <row r="9" spans="1:34" ht="15" customHeight="1">
      <c r="A9" s="59">
        <v>6</v>
      </c>
      <c r="B9" s="60">
        <f t="shared" si="0"/>
        <v>0</v>
      </c>
      <c r="C9" s="60">
        <f t="shared" si="1"/>
        <v>0</v>
      </c>
      <c r="D9" s="60">
        <f t="shared" si="2"/>
        <v>6</v>
      </c>
      <c r="E9" s="60">
        <f t="shared" si="3"/>
        <v>6</v>
      </c>
      <c r="F9" s="60">
        <f t="shared" si="4"/>
        <v>0</v>
      </c>
      <c r="G9" s="61">
        <v>523</v>
      </c>
      <c r="H9" s="89" t="s">
        <v>47</v>
      </c>
      <c r="I9" s="90" t="s">
        <v>48</v>
      </c>
      <c r="J9" s="64">
        <v>2009</v>
      </c>
      <c r="K9" s="65"/>
      <c r="L9" s="66" t="s">
        <v>39</v>
      </c>
      <c r="M9" s="67" t="s">
        <v>26</v>
      </c>
      <c r="N9" s="68">
        <v>48</v>
      </c>
      <c r="O9" s="80"/>
      <c r="P9" s="70"/>
      <c r="Q9" s="71">
        <v>0</v>
      </c>
      <c r="R9" s="91"/>
      <c r="S9" s="70"/>
      <c r="T9" s="72">
        <v>0</v>
      </c>
      <c r="U9" s="69" t="s">
        <v>9</v>
      </c>
      <c r="V9" s="70" t="s">
        <v>41</v>
      </c>
      <c r="W9" s="72">
        <v>18</v>
      </c>
      <c r="X9" s="73" t="s">
        <v>10</v>
      </c>
      <c r="Y9" s="70" t="s">
        <v>27</v>
      </c>
      <c r="Z9" s="72">
        <v>30</v>
      </c>
      <c r="AA9" s="74"/>
      <c r="AB9" s="70"/>
      <c r="AC9" s="75">
        <v>0</v>
      </c>
      <c r="AD9" s="76">
        <v>6</v>
      </c>
      <c r="AE9" s="16" t="s">
        <v>49</v>
      </c>
      <c r="AF9" s="17">
        <v>13</v>
      </c>
      <c r="AG9" s="17">
        <f>AF9+1.1</f>
        <v>14.1</v>
      </c>
      <c r="AH9" s="3">
        <f t="shared" si="5"/>
        <v>0</v>
      </c>
    </row>
    <row r="10" spans="1:34" ht="15" customHeight="1">
      <c r="A10" s="59">
        <v>7</v>
      </c>
      <c r="B10" s="60">
        <f t="shared" si="0"/>
        <v>0</v>
      </c>
      <c r="C10" s="60">
        <f t="shared" si="1"/>
        <v>4</v>
      </c>
      <c r="D10" s="60">
        <f t="shared" si="2"/>
        <v>7</v>
      </c>
      <c r="E10" s="60">
        <f t="shared" si="3"/>
        <v>7</v>
      </c>
      <c r="F10" s="60">
        <f t="shared" si="4"/>
        <v>0</v>
      </c>
      <c r="G10" s="61">
        <v>506</v>
      </c>
      <c r="H10" s="62" t="s">
        <v>50</v>
      </c>
      <c r="I10" s="63" t="s">
        <v>51</v>
      </c>
      <c r="J10" s="77">
        <v>2009</v>
      </c>
      <c r="K10" s="78"/>
      <c r="L10" s="66" t="s">
        <v>39</v>
      </c>
      <c r="M10" s="67" t="s">
        <v>26</v>
      </c>
      <c r="N10" s="68">
        <v>38</v>
      </c>
      <c r="O10" s="80"/>
      <c r="P10" s="70"/>
      <c r="Q10" s="71">
        <v>0</v>
      </c>
      <c r="R10" s="92" t="s">
        <v>8</v>
      </c>
      <c r="S10" s="70" t="s">
        <v>32</v>
      </c>
      <c r="T10" s="72">
        <v>21</v>
      </c>
      <c r="U10" s="69" t="s">
        <v>9</v>
      </c>
      <c r="V10" s="70" t="s">
        <v>52</v>
      </c>
      <c r="W10" s="72">
        <v>4</v>
      </c>
      <c r="X10" s="82" t="s">
        <v>10</v>
      </c>
      <c r="Y10" s="70" t="s">
        <v>49</v>
      </c>
      <c r="Z10" s="72">
        <v>13</v>
      </c>
      <c r="AA10" s="74"/>
      <c r="AB10" s="70"/>
      <c r="AC10" s="75">
        <v>0</v>
      </c>
      <c r="AD10" s="76">
        <v>7</v>
      </c>
      <c r="AE10" s="16" t="s">
        <v>53</v>
      </c>
      <c r="AF10" s="17">
        <v>11</v>
      </c>
      <c r="AG10" s="17">
        <f>AF10+1</f>
        <v>12</v>
      </c>
      <c r="AH10" s="3">
        <f t="shared" si="5"/>
        <v>0</v>
      </c>
    </row>
    <row r="11" spans="1:34" ht="15" customHeight="1">
      <c r="A11" s="59">
        <v>8</v>
      </c>
      <c r="B11" s="60">
        <f t="shared" si="0"/>
        <v>4</v>
      </c>
      <c r="C11" s="60">
        <f t="shared" si="1"/>
        <v>0</v>
      </c>
      <c r="D11" s="60">
        <f t="shared" si="2"/>
        <v>8</v>
      </c>
      <c r="E11" s="60">
        <f t="shared" si="3"/>
        <v>8</v>
      </c>
      <c r="F11" s="60">
        <f t="shared" si="4"/>
        <v>0</v>
      </c>
      <c r="G11" s="61">
        <v>503</v>
      </c>
      <c r="H11" s="62" t="s">
        <v>54</v>
      </c>
      <c r="I11" s="63" t="s">
        <v>55</v>
      </c>
      <c r="J11" s="64">
        <v>2010</v>
      </c>
      <c r="K11" s="65"/>
      <c r="L11" s="66" t="s">
        <v>56</v>
      </c>
      <c r="M11" s="67" t="s">
        <v>26</v>
      </c>
      <c r="N11" s="68">
        <v>36</v>
      </c>
      <c r="O11" s="69" t="s">
        <v>7</v>
      </c>
      <c r="P11" s="70" t="s">
        <v>41</v>
      </c>
      <c r="Q11" s="71">
        <v>18</v>
      </c>
      <c r="R11" s="92"/>
      <c r="S11" s="70"/>
      <c r="T11" s="72">
        <v>0</v>
      </c>
      <c r="U11" s="69" t="s">
        <v>9</v>
      </c>
      <c r="V11" s="70" t="s">
        <v>49</v>
      </c>
      <c r="W11" s="72">
        <v>13</v>
      </c>
      <c r="X11" s="82" t="s">
        <v>10</v>
      </c>
      <c r="Y11" s="70" t="s">
        <v>45</v>
      </c>
      <c r="Z11" s="72">
        <v>5</v>
      </c>
      <c r="AA11" s="74"/>
      <c r="AB11" s="70"/>
      <c r="AC11" s="75">
        <v>0</v>
      </c>
      <c r="AD11" s="76">
        <v>8</v>
      </c>
      <c r="AE11" s="16" t="s">
        <v>57</v>
      </c>
      <c r="AF11" s="17">
        <v>9</v>
      </c>
      <c r="AG11" s="17">
        <f>AF11+0.9</f>
        <v>9.9</v>
      </c>
      <c r="AH11" s="3">
        <f t="shared" si="5"/>
        <v>0</v>
      </c>
    </row>
    <row r="12" spans="1:34" ht="15" customHeight="1">
      <c r="A12" s="59">
        <v>9</v>
      </c>
      <c r="B12" s="60">
        <f t="shared" si="0"/>
        <v>5</v>
      </c>
      <c r="C12" s="60">
        <f t="shared" si="1"/>
        <v>5</v>
      </c>
      <c r="D12" s="60">
        <f t="shared" si="2"/>
        <v>9</v>
      </c>
      <c r="E12" s="60">
        <f t="shared" si="3"/>
        <v>9</v>
      </c>
      <c r="F12" s="60">
        <f t="shared" si="4"/>
        <v>0</v>
      </c>
      <c r="G12" s="93">
        <v>517</v>
      </c>
      <c r="H12" s="94" t="s">
        <v>58</v>
      </c>
      <c r="I12" s="95" t="s">
        <v>59</v>
      </c>
      <c r="J12" s="96">
        <v>2010</v>
      </c>
      <c r="K12" s="97"/>
      <c r="L12" s="98" t="s">
        <v>60</v>
      </c>
      <c r="M12" s="99" t="s">
        <v>26</v>
      </c>
      <c r="N12" s="100">
        <v>31.5</v>
      </c>
      <c r="O12" s="101" t="s">
        <v>7</v>
      </c>
      <c r="P12" s="102" t="s">
        <v>40</v>
      </c>
      <c r="Q12" s="103">
        <v>15</v>
      </c>
      <c r="R12" s="104" t="s">
        <v>8</v>
      </c>
      <c r="S12" s="102" t="s">
        <v>36</v>
      </c>
      <c r="T12" s="105">
        <v>7</v>
      </c>
      <c r="U12" s="101" t="s">
        <v>9</v>
      </c>
      <c r="V12" s="102" t="s">
        <v>36</v>
      </c>
      <c r="W12" s="105">
        <v>7</v>
      </c>
      <c r="X12" s="106" t="s">
        <v>10</v>
      </c>
      <c r="Y12" s="102" t="s">
        <v>46</v>
      </c>
      <c r="Z12" s="105">
        <v>2.5</v>
      </c>
      <c r="AA12" s="107"/>
      <c r="AB12" s="102"/>
      <c r="AC12" s="108">
        <v>0</v>
      </c>
      <c r="AD12" s="76">
        <v>9</v>
      </c>
      <c r="AE12" s="16" t="s">
        <v>61</v>
      </c>
      <c r="AF12" s="17">
        <v>8</v>
      </c>
      <c r="AG12" s="17">
        <f>AF12+0.8</f>
        <v>8.8</v>
      </c>
      <c r="AH12" s="3">
        <f t="shared" si="5"/>
        <v>0</v>
      </c>
    </row>
    <row r="13" spans="1:34" ht="15" customHeight="1">
      <c r="A13" s="59">
        <v>10</v>
      </c>
      <c r="B13" s="60">
        <f t="shared" si="0"/>
        <v>0</v>
      </c>
      <c r="C13" s="60">
        <f t="shared" si="1"/>
        <v>0</v>
      </c>
      <c r="D13" s="60">
        <f t="shared" si="2"/>
        <v>10</v>
      </c>
      <c r="E13" s="60">
        <f t="shared" si="3"/>
        <v>10</v>
      </c>
      <c r="F13" s="60">
        <f t="shared" si="4"/>
        <v>0</v>
      </c>
      <c r="G13" s="61">
        <v>524</v>
      </c>
      <c r="H13" s="89" t="s">
        <v>47</v>
      </c>
      <c r="I13" s="90" t="s">
        <v>62</v>
      </c>
      <c r="J13" s="64">
        <v>2009</v>
      </c>
      <c r="K13" s="65"/>
      <c r="L13" s="66" t="s">
        <v>39</v>
      </c>
      <c r="M13" s="67" t="s">
        <v>26</v>
      </c>
      <c r="N13" s="68">
        <v>26</v>
      </c>
      <c r="O13" s="80"/>
      <c r="P13" s="70"/>
      <c r="Q13" s="71">
        <v>0</v>
      </c>
      <c r="R13" s="109"/>
      <c r="S13" s="70"/>
      <c r="T13" s="72">
        <v>0</v>
      </c>
      <c r="U13" s="69" t="s">
        <v>9</v>
      </c>
      <c r="V13" s="70" t="s">
        <v>53</v>
      </c>
      <c r="W13" s="72">
        <v>11</v>
      </c>
      <c r="X13" s="73" t="s">
        <v>10</v>
      </c>
      <c r="Y13" s="70" t="s">
        <v>40</v>
      </c>
      <c r="Z13" s="72">
        <v>15</v>
      </c>
      <c r="AA13" s="74"/>
      <c r="AB13" s="70"/>
      <c r="AC13" s="75">
        <v>0</v>
      </c>
      <c r="AD13" s="76">
        <v>10</v>
      </c>
      <c r="AE13" s="16" t="s">
        <v>36</v>
      </c>
      <c r="AF13" s="17">
        <v>7</v>
      </c>
      <c r="AG13" s="17">
        <f>AF13+0.7</f>
        <v>7.7</v>
      </c>
      <c r="AH13" s="3">
        <f t="shared" si="5"/>
        <v>0</v>
      </c>
    </row>
    <row r="14" spans="1:34" ht="15" customHeight="1">
      <c r="A14" s="59">
        <v>11</v>
      </c>
      <c r="B14" s="60">
        <f t="shared" si="0"/>
        <v>0</v>
      </c>
      <c r="C14" s="60">
        <f t="shared" si="1"/>
        <v>6</v>
      </c>
      <c r="D14" s="60">
        <f t="shared" si="2"/>
        <v>11</v>
      </c>
      <c r="E14" s="60">
        <f t="shared" si="3"/>
        <v>0</v>
      </c>
      <c r="F14" s="60">
        <f t="shared" si="4"/>
        <v>0</v>
      </c>
      <c r="G14" s="93">
        <v>518</v>
      </c>
      <c r="H14" s="94" t="s">
        <v>63</v>
      </c>
      <c r="I14" s="95" t="s">
        <v>64</v>
      </c>
      <c r="J14" s="96">
        <v>2009</v>
      </c>
      <c r="K14" s="110"/>
      <c r="L14" s="111" t="s">
        <v>25</v>
      </c>
      <c r="M14" s="99" t="s">
        <v>26</v>
      </c>
      <c r="N14" s="100">
        <v>23</v>
      </c>
      <c r="O14" s="112"/>
      <c r="P14" s="102"/>
      <c r="Q14" s="103">
        <v>0</v>
      </c>
      <c r="R14" s="104" t="s">
        <v>8</v>
      </c>
      <c r="S14" s="102" t="s">
        <v>40</v>
      </c>
      <c r="T14" s="105">
        <v>15</v>
      </c>
      <c r="U14" s="101" t="s">
        <v>9</v>
      </c>
      <c r="V14" s="102" t="s">
        <v>61</v>
      </c>
      <c r="W14" s="105">
        <v>8</v>
      </c>
      <c r="X14" s="106"/>
      <c r="Y14" s="102"/>
      <c r="Z14" s="105">
        <v>0</v>
      </c>
      <c r="AA14" s="107"/>
      <c r="AB14" s="102"/>
      <c r="AC14" s="108">
        <v>0</v>
      </c>
      <c r="AD14" s="76">
        <v>11</v>
      </c>
      <c r="AE14" s="16" t="s">
        <v>65</v>
      </c>
      <c r="AF14" s="17">
        <v>6</v>
      </c>
      <c r="AG14" s="17">
        <f>AF14+0.6</f>
        <v>6.6</v>
      </c>
      <c r="AH14" s="3">
        <f t="shared" si="5"/>
        <v>0</v>
      </c>
    </row>
    <row r="15" spans="1:34" ht="15" customHeight="1">
      <c r="A15" s="59">
        <v>12</v>
      </c>
      <c r="B15" s="60">
        <f t="shared" si="0"/>
        <v>0</v>
      </c>
      <c r="C15" s="60">
        <f t="shared" si="1"/>
        <v>0</v>
      </c>
      <c r="D15" s="60">
        <f t="shared" si="2"/>
        <v>12</v>
      </c>
      <c r="E15" s="60">
        <f t="shared" si="3"/>
        <v>11</v>
      </c>
      <c r="F15" s="60">
        <f t="shared" si="4"/>
        <v>0</v>
      </c>
      <c r="G15" s="61">
        <v>522</v>
      </c>
      <c r="H15" s="62" t="s">
        <v>66</v>
      </c>
      <c r="I15" s="63" t="s">
        <v>67</v>
      </c>
      <c r="J15" s="64">
        <v>2010</v>
      </c>
      <c r="K15" s="65"/>
      <c r="L15" s="66" t="s">
        <v>25</v>
      </c>
      <c r="M15" s="67" t="s">
        <v>26</v>
      </c>
      <c r="N15" s="68">
        <v>20</v>
      </c>
      <c r="O15" s="80"/>
      <c r="P15" s="70"/>
      <c r="Q15" s="71">
        <v>0</v>
      </c>
      <c r="R15" s="91"/>
      <c r="S15" s="70"/>
      <c r="T15" s="72">
        <v>0</v>
      </c>
      <c r="U15" s="69" t="s">
        <v>9</v>
      </c>
      <c r="V15" s="70" t="s">
        <v>57</v>
      </c>
      <c r="W15" s="72">
        <v>9</v>
      </c>
      <c r="X15" s="73" t="s">
        <v>10</v>
      </c>
      <c r="Y15" s="70" t="s">
        <v>53</v>
      </c>
      <c r="Z15" s="72">
        <v>11</v>
      </c>
      <c r="AA15" s="74"/>
      <c r="AB15" s="70"/>
      <c r="AC15" s="75">
        <v>0</v>
      </c>
      <c r="AD15" s="113" t="s">
        <v>68</v>
      </c>
      <c r="AE15" s="16" t="s">
        <v>45</v>
      </c>
      <c r="AF15" s="17">
        <v>5</v>
      </c>
      <c r="AG15" s="17">
        <f>AF15+0.5</f>
        <v>5.5</v>
      </c>
      <c r="AH15" s="3">
        <f t="shared" si="5"/>
        <v>0</v>
      </c>
    </row>
    <row r="16" spans="1:37" ht="15" customHeight="1">
      <c r="A16" s="59">
        <v>13</v>
      </c>
      <c r="B16" s="60">
        <f t="shared" si="0"/>
        <v>0</v>
      </c>
      <c r="C16" s="60">
        <f t="shared" si="1"/>
        <v>7</v>
      </c>
      <c r="D16" s="60">
        <f t="shared" si="2"/>
        <v>13</v>
      </c>
      <c r="E16" s="60">
        <f t="shared" si="3"/>
        <v>12</v>
      </c>
      <c r="F16" s="60">
        <f t="shared" si="4"/>
        <v>0</v>
      </c>
      <c r="G16" s="114">
        <v>508</v>
      </c>
      <c r="H16" s="115" t="s">
        <v>69</v>
      </c>
      <c r="I16" s="116" t="s">
        <v>70</v>
      </c>
      <c r="J16" s="117">
        <v>2010</v>
      </c>
      <c r="K16" s="118"/>
      <c r="L16" s="119" t="s">
        <v>25</v>
      </c>
      <c r="M16" s="120" t="s">
        <v>26</v>
      </c>
      <c r="N16" s="121">
        <v>20</v>
      </c>
      <c r="O16" s="122"/>
      <c r="P16" s="123"/>
      <c r="Q16" s="124"/>
      <c r="R16" s="125" t="s">
        <v>8</v>
      </c>
      <c r="S16" s="123" t="s">
        <v>57</v>
      </c>
      <c r="T16" s="126">
        <v>9</v>
      </c>
      <c r="U16" s="127" t="s">
        <v>9</v>
      </c>
      <c r="V16" s="123" t="s">
        <v>46</v>
      </c>
      <c r="W16" s="126">
        <v>2.5</v>
      </c>
      <c r="X16" s="128" t="s">
        <v>10</v>
      </c>
      <c r="Y16" s="123" t="s">
        <v>71</v>
      </c>
      <c r="Z16" s="126">
        <v>8.5</v>
      </c>
      <c r="AA16" s="129"/>
      <c r="AB16" s="123"/>
      <c r="AC16" s="130">
        <v>0</v>
      </c>
      <c r="AD16" s="113" t="s">
        <v>68</v>
      </c>
      <c r="AE16" s="16" t="s">
        <v>52</v>
      </c>
      <c r="AF16" s="17">
        <v>4</v>
      </c>
      <c r="AG16" s="17">
        <f>AF16+0.4</f>
        <v>4.4</v>
      </c>
      <c r="AH16" s="3">
        <f t="shared" si="5"/>
        <v>0</v>
      </c>
      <c r="AK16" s="131"/>
    </row>
    <row r="17" spans="1:37" ht="15" customHeight="1">
      <c r="A17" s="59">
        <v>14</v>
      </c>
      <c r="B17" s="60">
        <f t="shared" si="0"/>
        <v>0</v>
      </c>
      <c r="C17" s="60">
        <f>IF(Q17&gt;"",COUNTIF(R$4:$R17,"II."),"")</f>
        <v>0</v>
      </c>
      <c r="D17" s="60">
        <f t="shared" si="2"/>
        <v>14</v>
      </c>
      <c r="E17" s="60">
        <f t="shared" si="3"/>
        <v>0</v>
      </c>
      <c r="F17" s="60">
        <f t="shared" si="4"/>
        <v>0</v>
      </c>
      <c r="G17" s="132">
        <v>509</v>
      </c>
      <c r="H17" s="133" t="s">
        <v>72</v>
      </c>
      <c r="I17" s="134" t="s">
        <v>30</v>
      </c>
      <c r="J17" s="135">
        <v>2010</v>
      </c>
      <c r="K17" s="136"/>
      <c r="L17" s="137" t="s">
        <v>73</v>
      </c>
      <c r="M17" s="138" t="s">
        <v>26</v>
      </c>
      <c r="N17" s="100">
        <v>15.5</v>
      </c>
      <c r="O17" s="139"/>
      <c r="P17" s="102"/>
      <c r="Q17" s="140">
        <v>0</v>
      </c>
      <c r="R17" s="141" t="s">
        <v>8</v>
      </c>
      <c r="S17" s="102" t="s">
        <v>49</v>
      </c>
      <c r="T17" s="142">
        <v>13</v>
      </c>
      <c r="U17" s="143" t="s">
        <v>9</v>
      </c>
      <c r="V17" s="102" t="s">
        <v>46</v>
      </c>
      <c r="W17" s="142">
        <v>2.5</v>
      </c>
      <c r="X17" s="144"/>
      <c r="Y17" s="102"/>
      <c r="Z17" s="142">
        <v>0</v>
      </c>
      <c r="AA17" s="145"/>
      <c r="AB17" s="102"/>
      <c r="AC17" s="146">
        <v>0</v>
      </c>
      <c r="AD17" s="76">
        <v>14</v>
      </c>
      <c r="AE17" s="16" t="s">
        <v>74</v>
      </c>
      <c r="AF17" s="17">
        <v>3</v>
      </c>
      <c r="AG17" s="17">
        <f>AF17+0.3</f>
        <v>3.3</v>
      </c>
      <c r="AH17" s="3">
        <f t="shared" si="5"/>
        <v>0</v>
      </c>
      <c r="AK17" s="131"/>
    </row>
    <row r="18" spans="1:34" ht="15" customHeight="1">
      <c r="A18" s="147">
        <v>15</v>
      </c>
      <c r="B18" s="148">
        <f t="shared" si="0"/>
        <v>0</v>
      </c>
      <c r="C18" s="148">
        <f aca="true" t="shared" si="6" ref="C18:C24">IF(R18&gt;"",COUNTIF(R$4:$R18,"II."),"")</f>
        <v>9</v>
      </c>
      <c r="D18" s="148">
        <f t="shared" si="2"/>
        <v>0</v>
      </c>
      <c r="E18" s="60">
        <f t="shared" si="3"/>
        <v>13</v>
      </c>
      <c r="F18" s="60">
        <f t="shared" si="4"/>
        <v>0</v>
      </c>
      <c r="G18" s="61">
        <v>505</v>
      </c>
      <c r="H18" s="149" t="s">
        <v>75</v>
      </c>
      <c r="I18" s="150" t="s">
        <v>76</v>
      </c>
      <c r="J18" s="77">
        <v>2009</v>
      </c>
      <c r="K18" s="78"/>
      <c r="L18" s="151" t="s">
        <v>77</v>
      </c>
      <c r="M18" s="67" t="s">
        <v>26</v>
      </c>
      <c r="N18" s="68">
        <v>15</v>
      </c>
      <c r="O18" s="80"/>
      <c r="P18" s="70"/>
      <c r="Q18" s="71">
        <v>0</v>
      </c>
      <c r="R18" s="152" t="s">
        <v>8</v>
      </c>
      <c r="S18" s="70" t="s">
        <v>53</v>
      </c>
      <c r="T18" s="72">
        <v>11</v>
      </c>
      <c r="U18" s="69"/>
      <c r="V18" s="70"/>
      <c r="W18" s="72">
        <v>0</v>
      </c>
      <c r="X18" s="73" t="s">
        <v>10</v>
      </c>
      <c r="Y18" s="70" t="s">
        <v>52</v>
      </c>
      <c r="Z18" s="72">
        <v>4</v>
      </c>
      <c r="AA18" s="74"/>
      <c r="AB18" s="70"/>
      <c r="AC18" s="75">
        <v>0</v>
      </c>
      <c r="AD18" s="153">
        <v>15</v>
      </c>
      <c r="AE18" s="16" t="s">
        <v>78</v>
      </c>
      <c r="AF18" s="17">
        <v>2</v>
      </c>
      <c r="AG18" s="17">
        <f>AF18+0.2</f>
        <v>2.2</v>
      </c>
      <c r="AH18" s="3">
        <f t="shared" si="5"/>
        <v>0</v>
      </c>
    </row>
    <row r="19" spans="1:34" ht="15" customHeight="1">
      <c r="A19" s="154">
        <v>16</v>
      </c>
      <c r="B19" s="155">
        <f t="shared" si="0"/>
        <v>0</v>
      </c>
      <c r="C19" s="155">
        <f t="shared" si="6"/>
        <v>0</v>
      </c>
      <c r="D19" s="155">
        <f t="shared" si="2"/>
        <v>15</v>
      </c>
      <c r="E19" s="60">
        <f t="shared" si="3"/>
        <v>14</v>
      </c>
      <c r="F19" s="60">
        <f t="shared" si="4"/>
        <v>0</v>
      </c>
      <c r="G19" s="61">
        <v>525</v>
      </c>
      <c r="H19" s="89" t="s">
        <v>79</v>
      </c>
      <c r="I19" s="90" t="s">
        <v>80</v>
      </c>
      <c r="J19" s="64">
        <v>2010</v>
      </c>
      <c r="K19" s="65"/>
      <c r="L19" s="66" t="s">
        <v>81</v>
      </c>
      <c r="M19" s="67" t="s">
        <v>26</v>
      </c>
      <c r="N19" s="68">
        <v>9.5</v>
      </c>
      <c r="O19" s="80"/>
      <c r="P19" s="70"/>
      <c r="Q19" s="71">
        <v>0</v>
      </c>
      <c r="R19" s="91"/>
      <c r="S19" s="70"/>
      <c r="T19" s="72">
        <v>0</v>
      </c>
      <c r="U19" s="69" t="s">
        <v>9</v>
      </c>
      <c r="V19" s="70" t="s">
        <v>82</v>
      </c>
      <c r="W19" s="72">
        <v>1</v>
      </c>
      <c r="X19" s="73" t="s">
        <v>10</v>
      </c>
      <c r="Y19" s="70" t="s">
        <v>71</v>
      </c>
      <c r="Z19" s="72">
        <v>8.5</v>
      </c>
      <c r="AA19" s="74"/>
      <c r="AB19" s="70"/>
      <c r="AC19" s="75">
        <v>0</v>
      </c>
      <c r="AD19" s="156">
        <v>16</v>
      </c>
      <c r="AE19" s="16" t="s">
        <v>82</v>
      </c>
      <c r="AF19" s="17">
        <v>1</v>
      </c>
      <c r="AG19" s="17">
        <f>AF19+0.1</f>
        <v>1.1</v>
      </c>
      <c r="AH19" s="3">
        <f t="shared" si="5"/>
        <v>0</v>
      </c>
    </row>
    <row r="20" spans="1:34" ht="15" customHeight="1">
      <c r="A20" s="154">
        <v>17</v>
      </c>
      <c r="B20" s="155">
        <f t="shared" si="0"/>
        <v>0</v>
      </c>
      <c r="C20" s="155">
        <f t="shared" si="6"/>
        <v>10</v>
      </c>
      <c r="D20" s="155">
        <f t="shared" si="2"/>
        <v>0</v>
      </c>
      <c r="E20" s="60">
        <f t="shared" si="3"/>
        <v>0</v>
      </c>
      <c r="F20" s="60">
        <f t="shared" si="4"/>
        <v>0</v>
      </c>
      <c r="G20" s="93">
        <v>514</v>
      </c>
      <c r="H20" s="94" t="s">
        <v>83</v>
      </c>
      <c r="I20" s="95" t="s">
        <v>84</v>
      </c>
      <c r="J20" s="157">
        <v>2009</v>
      </c>
      <c r="K20" s="158"/>
      <c r="L20" s="111" t="s">
        <v>85</v>
      </c>
      <c r="M20" s="99" t="s">
        <v>26</v>
      </c>
      <c r="N20" s="100">
        <v>8</v>
      </c>
      <c r="O20" s="112"/>
      <c r="P20" s="102"/>
      <c r="Q20" s="103">
        <v>0</v>
      </c>
      <c r="R20" s="159" t="s">
        <v>8</v>
      </c>
      <c r="S20" s="102" t="s">
        <v>61</v>
      </c>
      <c r="T20" s="105">
        <v>8</v>
      </c>
      <c r="U20" s="101"/>
      <c r="V20" s="102"/>
      <c r="W20" s="105">
        <v>0</v>
      </c>
      <c r="X20" s="160"/>
      <c r="Y20" s="102"/>
      <c r="Z20" s="105">
        <v>0</v>
      </c>
      <c r="AA20" s="107"/>
      <c r="AB20" s="102"/>
      <c r="AC20" s="108">
        <v>0</v>
      </c>
      <c r="AD20" s="156">
        <v>17</v>
      </c>
      <c r="AE20" s="161" t="s">
        <v>86</v>
      </c>
      <c r="AF20" s="17">
        <f>(AF4+AF5)/2</f>
        <v>27.5</v>
      </c>
      <c r="AG20" s="17">
        <f>(AG4+AG5)/2</f>
        <v>29.05</v>
      </c>
      <c r="AH20" s="3">
        <f t="shared" si="5"/>
        <v>0</v>
      </c>
    </row>
    <row r="21" spans="1:34" ht="15" customHeight="1">
      <c r="A21" s="154">
        <v>18</v>
      </c>
      <c r="B21" s="155">
        <f t="shared" si="0"/>
        <v>0</v>
      </c>
      <c r="C21" s="155">
        <f t="shared" si="6"/>
        <v>0</v>
      </c>
      <c r="D21" s="155">
        <f t="shared" si="2"/>
        <v>16</v>
      </c>
      <c r="E21" s="60">
        <f t="shared" si="3"/>
        <v>15</v>
      </c>
      <c r="F21" s="60">
        <f t="shared" si="4"/>
        <v>0</v>
      </c>
      <c r="G21" s="162">
        <v>515</v>
      </c>
      <c r="H21" s="163" t="s">
        <v>87</v>
      </c>
      <c r="I21" s="164" t="s">
        <v>30</v>
      </c>
      <c r="J21" s="165">
        <v>2010</v>
      </c>
      <c r="K21" s="166"/>
      <c r="L21" s="111" t="s">
        <v>88</v>
      </c>
      <c r="M21" s="167" t="s">
        <v>26</v>
      </c>
      <c r="N21" s="168">
        <v>6</v>
      </c>
      <c r="O21" s="169"/>
      <c r="P21" s="170"/>
      <c r="Q21" s="171">
        <v>0</v>
      </c>
      <c r="R21" s="172"/>
      <c r="S21" s="102"/>
      <c r="T21" s="173">
        <v>0</v>
      </c>
      <c r="U21" s="174" t="s">
        <v>9</v>
      </c>
      <c r="V21" s="170" t="s">
        <v>89</v>
      </c>
      <c r="W21" s="173">
        <v>0</v>
      </c>
      <c r="X21" s="106" t="s">
        <v>10</v>
      </c>
      <c r="Y21" s="102" t="s">
        <v>65</v>
      </c>
      <c r="Z21" s="105">
        <v>6</v>
      </c>
      <c r="AA21" s="175"/>
      <c r="AB21" s="102"/>
      <c r="AC21" s="108">
        <v>0</v>
      </c>
      <c r="AD21" s="176" t="s">
        <v>90</v>
      </c>
      <c r="AE21" s="161" t="s">
        <v>91</v>
      </c>
      <c r="AF21" s="17">
        <f>(AF4+AF5+AF6)/3</f>
        <v>25.333333333333332</v>
      </c>
      <c r="AG21" s="17">
        <f>(AG4+AG5+AG6)/3</f>
        <v>26.833333333333332</v>
      </c>
      <c r="AH21" s="3">
        <f t="shared" si="5"/>
        <v>0</v>
      </c>
    </row>
    <row r="22" spans="1:34" ht="15" customHeight="1">
      <c r="A22" s="154">
        <v>19</v>
      </c>
      <c r="B22" s="155">
        <f t="shared" si="0"/>
        <v>0</v>
      </c>
      <c r="C22" s="155">
        <f t="shared" si="6"/>
        <v>0</v>
      </c>
      <c r="D22" s="155">
        <f t="shared" si="2"/>
        <v>17</v>
      </c>
      <c r="E22" s="60">
        <f t="shared" si="3"/>
        <v>0</v>
      </c>
      <c r="F22" s="60">
        <f t="shared" si="4"/>
        <v>0</v>
      </c>
      <c r="G22" s="93">
        <v>521</v>
      </c>
      <c r="H22" s="94" t="s">
        <v>92</v>
      </c>
      <c r="I22" s="95" t="s">
        <v>93</v>
      </c>
      <c r="J22" s="96">
        <v>2010</v>
      </c>
      <c r="K22" s="97"/>
      <c r="L22" s="111" t="s">
        <v>94</v>
      </c>
      <c r="M22" s="99" t="s">
        <v>26</v>
      </c>
      <c r="N22" s="100">
        <v>6</v>
      </c>
      <c r="O22" s="112"/>
      <c r="P22" s="102"/>
      <c r="Q22" s="103">
        <v>0</v>
      </c>
      <c r="R22" s="159"/>
      <c r="S22" s="102"/>
      <c r="T22" s="105">
        <v>0</v>
      </c>
      <c r="U22" s="101" t="s">
        <v>9</v>
      </c>
      <c r="V22" s="102" t="s">
        <v>65</v>
      </c>
      <c r="W22" s="105">
        <v>6</v>
      </c>
      <c r="X22" s="160"/>
      <c r="Y22" s="102"/>
      <c r="Z22" s="105">
        <v>0</v>
      </c>
      <c r="AA22" s="107"/>
      <c r="AB22" s="102"/>
      <c r="AC22" s="108">
        <v>0</v>
      </c>
      <c r="AD22" s="176" t="s">
        <v>90</v>
      </c>
      <c r="AE22" s="161" t="s">
        <v>95</v>
      </c>
      <c r="AF22" s="17">
        <f>(AF4+AF5+AF6+AF7)/4</f>
        <v>23.5</v>
      </c>
      <c r="AG22" s="17">
        <f>(AG4+AG5+AG6+AG7)/4</f>
        <v>24.95</v>
      </c>
      <c r="AH22" s="3">
        <f t="shared" si="5"/>
        <v>0</v>
      </c>
    </row>
    <row r="23" spans="1:34" ht="15" customHeight="1">
      <c r="A23" s="154">
        <v>20</v>
      </c>
      <c r="B23" s="155">
        <f t="shared" si="0"/>
        <v>0</v>
      </c>
      <c r="C23" s="155">
        <f t="shared" si="6"/>
        <v>0</v>
      </c>
      <c r="D23" s="155">
        <f t="shared" si="2"/>
        <v>0</v>
      </c>
      <c r="E23" s="60">
        <f t="shared" si="3"/>
        <v>16</v>
      </c>
      <c r="F23" s="60">
        <f t="shared" si="4"/>
        <v>0</v>
      </c>
      <c r="G23" s="177">
        <v>526</v>
      </c>
      <c r="H23" s="178" t="s">
        <v>96</v>
      </c>
      <c r="I23" s="179" t="s">
        <v>97</v>
      </c>
      <c r="J23" s="96">
        <v>2011</v>
      </c>
      <c r="K23" s="97"/>
      <c r="L23" s="111" t="s">
        <v>98</v>
      </c>
      <c r="M23" s="167" t="s">
        <v>26</v>
      </c>
      <c r="N23" s="100">
        <v>1</v>
      </c>
      <c r="O23" s="112"/>
      <c r="P23" s="102"/>
      <c r="Q23" s="103">
        <v>0</v>
      </c>
      <c r="R23" s="101"/>
      <c r="S23" s="102"/>
      <c r="T23" s="105">
        <v>0</v>
      </c>
      <c r="U23" s="101"/>
      <c r="V23" s="102"/>
      <c r="W23" s="105">
        <v>0</v>
      </c>
      <c r="X23" s="160" t="s">
        <v>10</v>
      </c>
      <c r="Y23" s="102" t="s">
        <v>82</v>
      </c>
      <c r="Z23" s="105">
        <v>1</v>
      </c>
      <c r="AA23" s="107"/>
      <c r="AB23" s="102"/>
      <c r="AC23" s="108">
        <v>0</v>
      </c>
      <c r="AD23" s="156">
        <v>20</v>
      </c>
      <c r="AE23" s="161" t="s">
        <v>99</v>
      </c>
      <c r="AF23" s="17">
        <f>(AF4+AF5+AF6+AF7+AF8)/5</f>
        <v>21.8</v>
      </c>
      <c r="AG23" s="17">
        <f>(AG4+AG5+AG6+AG7+AG8)/5</f>
        <v>23.2</v>
      </c>
      <c r="AH23" s="3">
        <f aca="true" t="shared" si="7" ref="AH23:AH24">IF(OR(O23="I.",Q23="II.",U23="III.",X23="IV.",AA23="V."),"ANO","")</f>
        <v>0</v>
      </c>
    </row>
    <row r="24" spans="1:34" ht="15" customHeight="1">
      <c r="A24" s="154">
        <v>21</v>
      </c>
      <c r="B24" s="155">
        <f t="shared" si="0"/>
        <v>0</v>
      </c>
      <c r="C24" s="155">
        <f t="shared" si="6"/>
        <v>0</v>
      </c>
      <c r="D24" s="155">
        <f t="shared" si="2"/>
        <v>18</v>
      </c>
      <c r="E24" s="60">
        <f t="shared" si="3"/>
        <v>0</v>
      </c>
      <c r="F24" s="60">
        <f t="shared" si="4"/>
        <v>0</v>
      </c>
      <c r="G24" s="61">
        <v>511</v>
      </c>
      <c r="H24" s="62" t="s">
        <v>100</v>
      </c>
      <c r="I24" s="63" t="s">
        <v>101</v>
      </c>
      <c r="J24" s="64">
        <v>2009</v>
      </c>
      <c r="K24" s="65"/>
      <c r="L24" s="151" t="s">
        <v>81</v>
      </c>
      <c r="M24" s="67" t="s">
        <v>26</v>
      </c>
      <c r="N24" s="68">
        <v>0</v>
      </c>
      <c r="O24" s="80"/>
      <c r="P24" s="70"/>
      <c r="Q24" s="71">
        <v>0</v>
      </c>
      <c r="R24" s="81"/>
      <c r="S24" s="70"/>
      <c r="T24" s="72">
        <v>0</v>
      </c>
      <c r="U24" s="81" t="s">
        <v>9</v>
      </c>
      <c r="V24" s="70" t="s">
        <v>102</v>
      </c>
      <c r="W24" s="72">
        <v>0</v>
      </c>
      <c r="X24" s="73"/>
      <c r="Y24" s="70"/>
      <c r="Z24" s="72">
        <v>0</v>
      </c>
      <c r="AA24" s="74"/>
      <c r="AB24" s="70"/>
      <c r="AC24" s="75">
        <v>0</v>
      </c>
      <c r="AD24" s="176" t="s">
        <v>103</v>
      </c>
      <c r="AE24" s="161" t="s">
        <v>104</v>
      </c>
      <c r="AF24" s="17">
        <f>(AF4+AF5+AF6+AF7+AF8+AF9)/6</f>
        <v>20.333333333333332</v>
      </c>
      <c r="AG24" s="17">
        <f>(AG4+AG5+AG6+AG7+AG8+AG9)/6</f>
        <v>21.683333333333334</v>
      </c>
      <c r="AH24" s="3">
        <f t="shared" si="7"/>
        <v>0</v>
      </c>
    </row>
    <row r="25" spans="1:34" ht="15" customHeight="1">
      <c r="A25" s="154">
        <v>22</v>
      </c>
      <c r="B25" s="155">
        <f t="shared" si="0"/>
        <v>0</v>
      </c>
      <c r="C25" s="155">
        <f>IF(Q25&gt;"",COUNTIF(R$4:$R25,"II."),"")</f>
        <v>0</v>
      </c>
      <c r="D25" s="155">
        <f t="shared" si="2"/>
        <v>19</v>
      </c>
      <c r="E25" s="60">
        <f t="shared" si="3"/>
        <v>0</v>
      </c>
      <c r="F25" s="60">
        <f t="shared" si="4"/>
        <v>0</v>
      </c>
      <c r="G25" s="180">
        <v>519</v>
      </c>
      <c r="H25" s="62" t="s">
        <v>105</v>
      </c>
      <c r="I25" s="181" t="s">
        <v>106</v>
      </c>
      <c r="J25" s="64">
        <v>2012</v>
      </c>
      <c r="K25" s="65"/>
      <c r="L25" s="66" t="s">
        <v>35</v>
      </c>
      <c r="M25" s="182" t="s">
        <v>26</v>
      </c>
      <c r="N25" s="68">
        <v>0</v>
      </c>
      <c r="O25" s="80"/>
      <c r="P25" s="70"/>
      <c r="Q25" s="71">
        <v>0</v>
      </c>
      <c r="R25" s="81"/>
      <c r="S25" s="70"/>
      <c r="T25" s="72">
        <v>0</v>
      </c>
      <c r="U25" s="69" t="s">
        <v>9</v>
      </c>
      <c r="V25" s="70" t="s">
        <v>107</v>
      </c>
      <c r="W25" s="72">
        <v>0</v>
      </c>
      <c r="X25" s="73"/>
      <c r="Y25" s="70"/>
      <c r="Z25" s="72">
        <v>0</v>
      </c>
      <c r="AA25" s="74"/>
      <c r="AB25" s="70"/>
      <c r="AC25" s="75">
        <v>0</v>
      </c>
      <c r="AD25" s="176" t="s">
        <v>103</v>
      </c>
      <c r="AE25" s="161" t="s">
        <v>108</v>
      </c>
      <c r="AF25" s="17">
        <f>(AF6+AF5)/2</f>
        <v>23</v>
      </c>
      <c r="AG25" s="17">
        <f>(AG6+AG5)/2</f>
        <v>24.45</v>
      </c>
      <c r="AH25" s="3">
        <f aca="true" t="shared" si="8" ref="AH25:AH182">IF(OR(O25="I.",R25="II.",U25="III.",X25="IV.",AA25="V."),"ANO","")</f>
        <v>0</v>
      </c>
    </row>
    <row r="26" spans="1:34" ht="15" customHeight="1" hidden="1">
      <c r="A26" s="154">
        <v>23</v>
      </c>
      <c r="B26" s="155">
        <f t="shared" si="0"/>
        <v>0</v>
      </c>
      <c r="C26" s="155">
        <f aca="true" t="shared" si="9" ref="C26:C53">IF(R26&gt;"",COUNTIF(R$4:$R26,"II."),"")</f>
        <v>0</v>
      </c>
      <c r="D26" s="155">
        <f t="shared" si="2"/>
        <v>0</v>
      </c>
      <c r="E26" s="60">
        <f t="shared" si="3"/>
        <v>0</v>
      </c>
      <c r="F26" s="60">
        <f t="shared" si="4"/>
        <v>0</v>
      </c>
      <c r="G26" s="93">
        <v>510</v>
      </c>
      <c r="H26" s="94" t="s">
        <v>109</v>
      </c>
      <c r="I26" s="95" t="s">
        <v>110</v>
      </c>
      <c r="J26" s="96">
        <v>2009</v>
      </c>
      <c r="K26" s="97"/>
      <c r="L26" s="111" t="s">
        <v>111</v>
      </c>
      <c r="M26" s="99" t="s">
        <v>26</v>
      </c>
      <c r="N26" s="100">
        <f aca="true" t="shared" si="10" ref="N26:N53">IF(AND($AA$3&gt;"",AA26&gt;""),Q26+T26+W26+Z26+AC26-MIN(Q26,T26,W26,Z26,AC26),IF(AND($AA$3&gt;"",AA26=""),Q26+T26+W26+Z26+AC26-MIN(Q26,T26,W26,Z26,AC26),IF(AND($AA$3="",X26&gt;""),Q26+T26+W26+Z26-MIN(Q26,T26,W26,Z26),IF(AND($AA$3="",X26=""),Q26+T26+W26+Z26-MIN(Q26,T26,W26,Z26)))))</f>
        <v>0</v>
      </c>
      <c r="O26" s="112"/>
      <c r="P26" s="102">
        <f>IF(O26="","",IF(VLOOKUP($G26,'[1]I.'!$B$7:$AP$324,38,0)&gt;0,VLOOKUP($G26,'[1]I.'!$B$7:$AP$324,38,0),""))</f>
        <v>0</v>
      </c>
      <c r="Q26" s="103">
        <f>IF(OR(ISNUMBER(VLOOKUP(P26,$AE$4:$AG$99,2,0)),ISTEXT(VLOOKUP(P26,$AE$4:$AG$99,2,0))),VLOOKUP(P26,$AE$4:$AG$99,2,0),0)</f>
        <v>0</v>
      </c>
      <c r="R26" s="104"/>
      <c r="S26" s="102">
        <f>IF(R26="","",IF(VLOOKUP($G26,'[1]II.'!$B$7:$AO$324,38,0)&gt;0,VLOOKUP($G26,'[1]II.'!$B$7:$AO$324,38,0),""))</f>
        <v>0</v>
      </c>
      <c r="T26" s="105">
        <f aca="true" t="shared" si="11" ref="T26:T27">IF(ISNUMBER(VLOOKUP(S26,$AE$4:$AG$99,2,0)),VLOOKUP(S26,$AE$4:$AG$99,2,0),0)</f>
        <v>0</v>
      </c>
      <c r="U26" s="101"/>
      <c r="V26" s="102">
        <f>IF(U26="","",IF(VLOOKUP($G26,'[1]III.'!$B$7:$AO$324,38,0)&gt;0,VLOOKUP($G26,'[1]III.'!$B$7:$AO$324,38,0),""))</f>
        <v>0</v>
      </c>
      <c r="W26" s="105">
        <f>IF(OR(ISNUMBER(VLOOKUP(V26,$AE$4:$AG$99,2,0)),ISTEXT(VLOOKUP(V26,$AE$4:$AG$99,2,0))),VLOOKUP(V26,$AE$4:$AG$99,2,0),0)</f>
        <v>0</v>
      </c>
      <c r="X26" s="160"/>
      <c r="Y26" s="102">
        <f>IF(X26="","",IF(VLOOKUP($G26,'[1]IV.'!$B$7:$AP$324,39,0)&gt;0,VLOOKUP($G26,'[1]IV.'!$B$7:$AP$324,39,0),""))</f>
        <v>0</v>
      </c>
      <c r="Z26" s="105">
        <f aca="true" t="shared" si="12" ref="Z26:Z53">IF(OR(ISNUMBER(VLOOKUP(Y26,$AE$4:$AG$99,2,0)),ISTEXT(VLOOKUP(Y26,$AE$4:$AG$99,2,0))),VLOOKUP(Y26,$AE$4:$AG$99,2,0),0)</f>
        <v>0</v>
      </c>
      <c r="AA26" s="107"/>
      <c r="AB26" s="102">
        <f>IF(AA26="","",IF(VLOOKUP($G26,'[1]V.'!$B$7:$AO$324,38,0)&gt;0,VLOOKUP($G26,'[1]V.'!$B$7:$AO$324,38,0),""))</f>
        <v>0</v>
      </c>
      <c r="AC26" s="108">
        <f aca="true" t="shared" si="13" ref="AC26:AC53">IF(OR(ISNUMBER(VLOOKUP(AB26,$AE$4:$AG$99,3,0)),ISTEXT(VLOOKUP(AB26,$AE$4:$AG$99,3,0))),VLOOKUP(AB26,$AE$4:$AG$99,3,0),0)</f>
        <v>0</v>
      </c>
      <c r="AD26" s="183" t="e">
        <f>#N/A</f>
        <v>#N/A</v>
      </c>
      <c r="AE26" s="161" t="s">
        <v>112</v>
      </c>
      <c r="AF26" s="17">
        <f>(AF5+AF6+AF7)/3</f>
        <v>21.333333333333332</v>
      </c>
      <c r="AG26" s="17">
        <f>(AG5+AG6+AG7)/3</f>
        <v>22.733333333333334</v>
      </c>
      <c r="AH26" s="3">
        <f t="shared" si="8"/>
        <v>0</v>
      </c>
    </row>
    <row r="27" spans="1:34" ht="15" customHeight="1" hidden="1">
      <c r="A27" s="154">
        <v>24</v>
      </c>
      <c r="B27" s="155">
        <f t="shared" si="0"/>
        <v>0</v>
      </c>
      <c r="C27" s="155">
        <f t="shared" si="9"/>
        <v>0</v>
      </c>
      <c r="D27" s="155">
        <f t="shared" si="2"/>
        <v>0</v>
      </c>
      <c r="E27" s="60">
        <f t="shared" si="3"/>
        <v>0</v>
      </c>
      <c r="F27" s="60">
        <f t="shared" si="4"/>
        <v>0</v>
      </c>
      <c r="G27" s="93">
        <v>513</v>
      </c>
      <c r="H27" s="94" t="s">
        <v>113</v>
      </c>
      <c r="I27" s="184" t="s">
        <v>114</v>
      </c>
      <c r="J27" s="96">
        <v>2010</v>
      </c>
      <c r="K27" s="97"/>
      <c r="L27" s="137" t="s">
        <v>115</v>
      </c>
      <c r="M27" s="167" t="s">
        <v>26</v>
      </c>
      <c r="N27" s="100">
        <f t="shared" si="10"/>
        <v>0</v>
      </c>
      <c r="O27" s="112"/>
      <c r="P27" s="102">
        <f>IF(O27="","",IF(VLOOKUP($G27,'[1]I.'!$B$7:$AP$324,38,0)&gt;0,VLOOKUP($G27,'[1]I.'!$B$7:$AP$324,38,0),""))</f>
        <v>0</v>
      </c>
      <c r="Q27" s="103">
        <f>IF(ISNUMBER(VLOOKUP(P27,$AE$4:$AG$99,2,0)),VLOOKUP(P27,$AE$4:$AG$99,2,0),0)</f>
        <v>0</v>
      </c>
      <c r="R27" s="185"/>
      <c r="S27" s="102">
        <f>IF(R27="","",IF(VLOOKUP($G27,'[1]II.'!$B$7:$AO$324,38,0)&gt;0,VLOOKUP($G27,'[1]II.'!$B$7:$AO$324,38,0),""))</f>
        <v>0</v>
      </c>
      <c r="T27" s="105">
        <f t="shared" si="11"/>
        <v>0</v>
      </c>
      <c r="U27" s="101"/>
      <c r="V27" s="102">
        <f>IF(U27="","",IF(VLOOKUP($G27,'[1]III.'!$B$7:$AO$324,38,0)&gt;0,VLOOKUP($G27,'[1]III.'!$B$7:$AO$324,38,0),""))</f>
        <v>0</v>
      </c>
      <c r="W27" s="105">
        <f aca="true" t="shared" si="14" ref="W27:W28">IF(ISNUMBER(VLOOKUP(V27,$AE$4:$AG$99,2,0)),VLOOKUP(V27,$AE$4:$AG$99,2,0),0)</f>
        <v>0</v>
      </c>
      <c r="X27" s="186"/>
      <c r="Y27" s="170">
        <f>IF(X27="","",IF(VLOOKUP($G27,'[1]IV.'!$B$7:$AP$324,39,0)&gt;0,VLOOKUP($G27,'[1]IV.'!$B$7:$AP$324,39,0),""))</f>
        <v>0</v>
      </c>
      <c r="Z27" s="173">
        <f t="shared" si="12"/>
        <v>0</v>
      </c>
      <c r="AA27" s="187"/>
      <c r="AB27" s="170">
        <f>IF(AA27="","",IF(VLOOKUP($G27,'[1]V.'!$B$7:$AO$324,38,0)&gt;0,VLOOKUP($G27,'[1]V.'!$B$7:$AO$324,38,0),""))</f>
        <v>0</v>
      </c>
      <c r="AC27" s="188">
        <f t="shared" si="13"/>
        <v>0</v>
      </c>
      <c r="AD27" s="176" t="e">
        <f>#N/A</f>
        <v>#N/A</v>
      </c>
      <c r="AE27" s="161" t="s">
        <v>116</v>
      </c>
      <c r="AF27" s="17">
        <f>(AF5+AF6+AF7+AF8)/4</f>
        <v>19.75</v>
      </c>
      <c r="AG27" s="17">
        <f>(AG5+AG6+AG7+AG8)/4</f>
        <v>21.1</v>
      </c>
      <c r="AH27" s="3">
        <f t="shared" si="8"/>
        <v>0</v>
      </c>
    </row>
    <row r="28" spans="1:34" ht="15" customHeight="1" hidden="1">
      <c r="A28" s="154">
        <v>25</v>
      </c>
      <c r="B28" s="155">
        <f t="shared" si="0"/>
        <v>0</v>
      </c>
      <c r="C28" s="155">
        <f t="shared" si="9"/>
        <v>0</v>
      </c>
      <c r="D28" s="155">
        <f t="shared" si="2"/>
        <v>0</v>
      </c>
      <c r="E28" s="60">
        <f t="shared" si="3"/>
        <v>0</v>
      </c>
      <c r="F28" s="60">
        <f t="shared" si="4"/>
        <v>0</v>
      </c>
      <c r="G28" s="93">
        <v>512</v>
      </c>
      <c r="H28" s="94" t="s">
        <v>117</v>
      </c>
      <c r="I28" s="184" t="s">
        <v>118</v>
      </c>
      <c r="J28" s="96">
        <v>2009</v>
      </c>
      <c r="K28" s="97"/>
      <c r="L28" s="111" t="s">
        <v>119</v>
      </c>
      <c r="M28" s="167" t="s">
        <v>120</v>
      </c>
      <c r="N28" s="100">
        <f t="shared" si="10"/>
        <v>0</v>
      </c>
      <c r="O28" s="112"/>
      <c r="P28" s="102">
        <f>IF(O28="","",IF(VLOOKUP($G28,'[1]I.'!$B$7:$AP$324,38,0)&gt;0,VLOOKUP($G28,'[1]I.'!$B$7:$AP$324,38,0),""))</f>
        <v>0</v>
      </c>
      <c r="Q28" s="103">
        <f aca="true" t="shared" si="15" ref="Q28:Q29">IF(OR(ISNUMBER(VLOOKUP(P28,$AE$4:$AG$99,2,0)),ISTEXT(VLOOKUP(P28,$AE$4:$AG$99,2,0))),VLOOKUP(P28,$AE$4:$AG$99,2,0),0)</f>
        <v>0</v>
      </c>
      <c r="R28" s="185"/>
      <c r="S28" s="102">
        <f>IF(R28="","",IF(VLOOKUP($G28,'[1]II.'!$B$7:$AO$324,38,0)&gt;0,VLOOKUP($G28,'[1]II.'!$B$7:$AO$324,38,0),""))</f>
        <v>0</v>
      </c>
      <c r="T28" s="105">
        <f>IF(OR(ISNUMBER(VLOOKUP(S28,$AE$4:$AG$99,2,0)),ISTEXT(VLOOKUP(S28,$AE$4:$AG$99,2,0))),VLOOKUP(S28,$AE$4:$AG$99,2,0),0)</f>
        <v>0</v>
      </c>
      <c r="U28" s="101"/>
      <c r="V28" s="102">
        <f>IF(U28="","",IF(VLOOKUP($G28,'[1]III.'!$B$7:$AO$324,38,0)&gt;0,VLOOKUP($G28,'[1]III.'!$B$7:$AO$324,38,0),""))</f>
        <v>0</v>
      </c>
      <c r="W28" s="105">
        <f t="shared" si="14"/>
        <v>0</v>
      </c>
      <c r="X28" s="160"/>
      <c r="Y28" s="102">
        <f>IF(X28="","",IF(VLOOKUP($G28,'[1]IV.'!$B$7:$AP$324,39,0)&gt;0,VLOOKUP($G28,'[1]IV.'!$B$7:$AP$324,39,0),""))</f>
        <v>0</v>
      </c>
      <c r="Z28" s="105">
        <f t="shared" si="12"/>
        <v>0</v>
      </c>
      <c r="AA28" s="107"/>
      <c r="AB28" s="102">
        <f>IF(AA28="","",IF(VLOOKUP($G28,'[1]V.'!$B$7:$AO$324,38,0)&gt;0,VLOOKUP($G28,'[1]V.'!$B$7:$AO$324,38,0),""))</f>
        <v>0</v>
      </c>
      <c r="AC28" s="108">
        <f t="shared" si="13"/>
        <v>0</v>
      </c>
      <c r="AD28" s="176" t="e">
        <f>#N/A</f>
        <v>#N/A</v>
      </c>
      <c r="AE28" s="161" t="s">
        <v>121</v>
      </c>
      <c r="AF28" s="17">
        <f>(AF5+AF6+AF7+AF8+AF9)/5</f>
        <v>18.4</v>
      </c>
      <c r="AG28" s="17">
        <f>(AG5+AG6+AG7+AG8+AG9)/5</f>
        <v>19.7</v>
      </c>
      <c r="AH28" s="3">
        <f t="shared" si="8"/>
        <v>0</v>
      </c>
    </row>
    <row r="29" spans="1:34" ht="15" customHeight="1" hidden="1">
      <c r="A29" s="154">
        <v>26</v>
      </c>
      <c r="B29" s="155">
        <f t="shared" si="0"/>
        <v>0</v>
      </c>
      <c r="C29" s="155">
        <f t="shared" si="9"/>
        <v>0</v>
      </c>
      <c r="D29" s="155">
        <f t="shared" si="2"/>
        <v>0</v>
      </c>
      <c r="E29" s="60">
        <f t="shared" si="3"/>
        <v>0</v>
      </c>
      <c r="F29" s="60">
        <f t="shared" si="4"/>
        <v>0</v>
      </c>
      <c r="G29" s="177">
        <v>516</v>
      </c>
      <c r="H29" s="94" t="s">
        <v>122</v>
      </c>
      <c r="I29" s="184" t="s">
        <v>123</v>
      </c>
      <c r="J29" s="96">
        <v>2010</v>
      </c>
      <c r="K29" s="97"/>
      <c r="L29" s="111" t="s">
        <v>124</v>
      </c>
      <c r="M29" s="167" t="s">
        <v>120</v>
      </c>
      <c r="N29" s="100">
        <f t="shared" si="10"/>
        <v>0</v>
      </c>
      <c r="O29" s="112"/>
      <c r="P29" s="102">
        <f>IF(O29="","",IF(VLOOKUP($G29,'[1]I.'!$B$7:$AP$324,38,0)&gt;0,VLOOKUP($G29,'[1]I.'!$B$7:$AP$324,38,0),""))</f>
        <v>0</v>
      </c>
      <c r="Q29" s="103">
        <f t="shared" si="15"/>
        <v>0</v>
      </c>
      <c r="R29" s="185"/>
      <c r="S29" s="102">
        <f>IF(R29="","",IF(VLOOKUP($G29,'[1]II.'!$B$7:$AO$324,38,0)&gt;0,VLOOKUP($G29,'[1]II.'!$B$7:$AO$324,38,0),""))</f>
        <v>0</v>
      </c>
      <c r="T29" s="105">
        <f aca="true" t="shared" si="16" ref="T29:T53">IF(ISNUMBER(VLOOKUP(S29,$AE$4:$AG$99,2,0)),VLOOKUP(S29,$AE$4:$AG$99,2,0),0)</f>
        <v>0</v>
      </c>
      <c r="U29" s="101"/>
      <c r="V29" s="102">
        <f>IF(U29="","",IF(VLOOKUP($G29,'[1]III.'!$B$7:$AO$324,38,0)&gt;0,VLOOKUP($G29,'[1]III.'!$B$7:$AO$324,38,0),""))</f>
        <v>0</v>
      </c>
      <c r="W29" s="105">
        <f>IF(OR(ISNUMBER(VLOOKUP(V29,$AE$4:$AG$99,2,0)),ISTEXT(VLOOKUP(V29,$AE$4:$AG$99,2,0))),VLOOKUP(V29,$AE$4:$AG$99,2,0),0)</f>
        <v>0</v>
      </c>
      <c r="X29" s="160"/>
      <c r="Y29" s="102">
        <f>IF(X29="","",IF(VLOOKUP($G29,'[1]IV.'!$B$7:$AP$324,39,0)&gt;0,VLOOKUP($G29,'[1]IV.'!$B$7:$AP$324,39,0),""))</f>
        <v>0</v>
      </c>
      <c r="Z29" s="105">
        <f t="shared" si="12"/>
        <v>0</v>
      </c>
      <c r="AA29" s="107"/>
      <c r="AB29" s="102">
        <f>IF(AA29="","",IF(VLOOKUP($G29,'[1]V.'!$B$7:$AO$324,38,0)&gt;0,VLOOKUP($G29,'[1]V.'!$B$7:$AO$324,38,0),""))</f>
        <v>0</v>
      </c>
      <c r="AC29" s="108">
        <f t="shared" si="13"/>
        <v>0</v>
      </c>
      <c r="AD29" s="176" t="e">
        <f>#N/A</f>
        <v>#N/A</v>
      </c>
      <c r="AE29" s="161" t="s">
        <v>125</v>
      </c>
      <c r="AF29" s="17">
        <f>(AF5+AF6+AF7+AF8+AF9+AF10)/6</f>
        <v>17.166666666666668</v>
      </c>
      <c r="AG29" s="17">
        <f>(AG5+AG6+AG7+AG8+AG9+AG10)/6</f>
        <v>18.416666666666668</v>
      </c>
      <c r="AH29" s="3">
        <f t="shared" si="8"/>
        <v>0</v>
      </c>
    </row>
    <row r="30" spans="1:34" ht="15" customHeight="1" hidden="1">
      <c r="A30" s="154">
        <v>27</v>
      </c>
      <c r="B30" s="155">
        <f t="shared" si="0"/>
        <v>0</v>
      </c>
      <c r="C30" s="155">
        <f t="shared" si="9"/>
        <v>0</v>
      </c>
      <c r="D30" s="155">
        <f t="shared" si="2"/>
        <v>0</v>
      </c>
      <c r="E30" s="60">
        <f t="shared" si="3"/>
        <v>0</v>
      </c>
      <c r="F30" s="60">
        <f t="shared" si="4"/>
        <v>0</v>
      </c>
      <c r="G30" s="177">
        <v>527</v>
      </c>
      <c r="H30" s="178"/>
      <c r="I30" s="179"/>
      <c r="J30" s="96"/>
      <c r="K30" s="97"/>
      <c r="L30" s="111"/>
      <c r="M30" s="167"/>
      <c r="N30" s="100">
        <f t="shared" si="10"/>
        <v>0</v>
      </c>
      <c r="O30" s="112"/>
      <c r="P30" s="102">
        <f>IF(O30="","",IF(VLOOKUP($G30,'[1]I.'!$B$7:$AP$324,38,0)&gt;0,VLOOKUP($G30,'[1]I.'!$B$7:$AP$324,38,0),""))</f>
        <v>0</v>
      </c>
      <c r="Q30" s="103">
        <f aca="true" t="shared" si="17" ref="Q30:Q53">IF(ISNUMBER(VLOOKUP(P30,$AE$4:$AG$99,2,0)),VLOOKUP(P30,$AE$4:$AG$99,2,0),0)</f>
        <v>0</v>
      </c>
      <c r="R30" s="101"/>
      <c r="S30" s="102">
        <f>IF(R30="","",IF(VLOOKUP($G30,'[1]II.'!$B$7:$AO$324,38,0)&gt;0,VLOOKUP($G30,'[1]II.'!$B$7:$AO$324,38,0),""))</f>
        <v>0</v>
      </c>
      <c r="T30" s="105">
        <f t="shared" si="16"/>
        <v>0</v>
      </c>
      <c r="U30" s="101"/>
      <c r="V30" s="102">
        <f>IF(U30="","",IF(VLOOKUP($G30,'[1]III.'!$B$7:$AO$324,38,0)&gt;0,VLOOKUP($G30,'[1]III.'!$B$7:$AO$324,38,0),""))</f>
        <v>0</v>
      </c>
      <c r="W30" s="105">
        <f aca="true" t="shared" si="18" ref="W30:W53">IF(ISNUMBER(VLOOKUP(V30,$AE$4:$AG$99,2,0)),VLOOKUP(V30,$AE$4:$AG$99,2,0),0)</f>
        <v>0</v>
      </c>
      <c r="X30" s="160"/>
      <c r="Y30" s="102">
        <f>IF(X30="","",IF(VLOOKUP($G30,'[1]IV.'!$B$7:$AP$324,39,0)&gt;0,VLOOKUP($G30,'[1]IV.'!$B$7:$AP$324,39,0),""))</f>
        <v>0</v>
      </c>
      <c r="Z30" s="105">
        <f t="shared" si="12"/>
        <v>0</v>
      </c>
      <c r="AA30" s="107"/>
      <c r="AB30" s="102">
        <f>IF(AA30="","",IF(VLOOKUP($G30,'[1]V.'!$B$7:$AO$324,38,0)&gt;0,VLOOKUP($G30,'[1]V.'!$B$7:$AO$324,38,0),""))</f>
        <v>0</v>
      </c>
      <c r="AC30" s="108">
        <f t="shared" si="13"/>
        <v>0</v>
      </c>
      <c r="AD30" s="176" t="e">
        <f>#N/A</f>
        <v>#N/A</v>
      </c>
      <c r="AE30" s="161" t="s">
        <v>126</v>
      </c>
      <c r="AF30" s="17">
        <f>(AF6+AF7)/2</f>
        <v>19.5</v>
      </c>
      <c r="AG30" s="17">
        <f>(AG6+AG7)/2</f>
        <v>20.85</v>
      </c>
      <c r="AH30" s="3">
        <f t="shared" si="8"/>
        <v>0</v>
      </c>
    </row>
    <row r="31" spans="1:34" ht="15" customHeight="1" hidden="1">
      <c r="A31" s="154">
        <v>28</v>
      </c>
      <c r="B31" s="155">
        <f t="shared" si="0"/>
        <v>0</v>
      </c>
      <c r="C31" s="155">
        <f t="shared" si="9"/>
        <v>0</v>
      </c>
      <c r="D31" s="155">
        <f t="shared" si="2"/>
        <v>0</v>
      </c>
      <c r="E31" s="60">
        <f t="shared" si="3"/>
        <v>0</v>
      </c>
      <c r="F31" s="60">
        <f t="shared" si="4"/>
        <v>0</v>
      </c>
      <c r="G31" s="177">
        <v>528</v>
      </c>
      <c r="H31" s="178"/>
      <c r="I31" s="179"/>
      <c r="J31" s="96"/>
      <c r="K31" s="97"/>
      <c r="L31" s="111"/>
      <c r="M31" s="167"/>
      <c r="N31" s="100">
        <f t="shared" si="10"/>
        <v>0</v>
      </c>
      <c r="O31" s="112"/>
      <c r="P31" s="102">
        <f>IF(O31="","",IF(VLOOKUP($G31,'[1]I.'!$B$7:$AP$324,38,0)&gt;0,VLOOKUP($G31,'[1]I.'!$B$7:$AP$324,38,0),""))</f>
        <v>0</v>
      </c>
      <c r="Q31" s="103">
        <f t="shared" si="17"/>
        <v>0</v>
      </c>
      <c r="R31" s="101"/>
      <c r="S31" s="102">
        <f>IF(R31="","",IF(VLOOKUP($G31,'[1]II.'!$B$7:$AO$324,38,0)&gt;0,VLOOKUP($G31,'[1]II.'!$B$7:$AO$324,38,0),""))</f>
        <v>0</v>
      </c>
      <c r="T31" s="105">
        <f t="shared" si="16"/>
        <v>0</v>
      </c>
      <c r="U31" s="101"/>
      <c r="V31" s="102">
        <f>IF(U31="","",IF(VLOOKUP($G31,'[1]III.'!$B$7:$AO$324,38,0)&gt;0,VLOOKUP($G31,'[1]III.'!$B$7:$AO$324,38,0),""))</f>
        <v>0</v>
      </c>
      <c r="W31" s="105">
        <f t="shared" si="18"/>
        <v>0</v>
      </c>
      <c r="X31" s="160"/>
      <c r="Y31" s="102">
        <f>IF(X31="","",IF(VLOOKUP($G31,'[1]IV.'!$B$7:$AP$324,39,0)&gt;0,VLOOKUP($G31,'[1]IV.'!$B$7:$AP$324,39,0),""))</f>
        <v>0</v>
      </c>
      <c r="Z31" s="105">
        <f t="shared" si="12"/>
        <v>0</v>
      </c>
      <c r="AA31" s="107"/>
      <c r="AB31" s="102">
        <f>IF(AA31="","",IF(VLOOKUP($G31,'[1]V.'!$B$7:$AO$324,38,0)&gt;0,VLOOKUP($G31,'[1]V.'!$B$7:$AO$324,38,0),""))</f>
        <v>0</v>
      </c>
      <c r="AC31" s="108">
        <f t="shared" si="13"/>
        <v>0</v>
      </c>
      <c r="AD31" s="176" t="e">
        <f>#N/A</f>
        <v>#N/A</v>
      </c>
      <c r="AE31" s="161" t="s">
        <v>127</v>
      </c>
      <c r="AF31" s="17">
        <f>(AF6+AF7+AF8)/3</f>
        <v>18</v>
      </c>
      <c r="AG31" s="17">
        <f>(AG6+AG7+AG8)/3</f>
        <v>19.3</v>
      </c>
      <c r="AH31" s="3">
        <f t="shared" si="8"/>
        <v>0</v>
      </c>
    </row>
    <row r="32" spans="1:34" ht="15" customHeight="1" hidden="1">
      <c r="A32" s="154">
        <v>29</v>
      </c>
      <c r="B32" s="155">
        <f t="shared" si="0"/>
        <v>0</v>
      </c>
      <c r="C32" s="155">
        <f t="shared" si="9"/>
        <v>0</v>
      </c>
      <c r="D32" s="155">
        <f t="shared" si="2"/>
        <v>0</v>
      </c>
      <c r="E32" s="60">
        <f t="shared" si="3"/>
        <v>0</v>
      </c>
      <c r="F32" s="60">
        <f t="shared" si="4"/>
        <v>0</v>
      </c>
      <c r="G32" s="177">
        <v>529</v>
      </c>
      <c r="H32" s="178"/>
      <c r="I32" s="179"/>
      <c r="J32" s="96"/>
      <c r="K32" s="97"/>
      <c r="L32" s="111"/>
      <c r="M32" s="167"/>
      <c r="N32" s="100">
        <f t="shared" si="10"/>
        <v>0</v>
      </c>
      <c r="O32" s="112"/>
      <c r="P32" s="102">
        <f>IF(O32="","",IF(VLOOKUP($G32,'[1]I.'!$B$7:$AP$324,38,0)&gt;0,VLOOKUP($G32,'[1]I.'!$B$7:$AP$324,38,0),""))</f>
        <v>0</v>
      </c>
      <c r="Q32" s="103">
        <f t="shared" si="17"/>
        <v>0</v>
      </c>
      <c r="R32" s="101"/>
      <c r="S32" s="102">
        <f>IF(R32="","",IF(VLOOKUP($G32,'[1]II.'!$B$7:$AO$324,38,0)&gt;0,VLOOKUP($G32,'[1]II.'!$B$7:$AO$324,38,0),""))</f>
        <v>0</v>
      </c>
      <c r="T32" s="105">
        <f t="shared" si="16"/>
        <v>0</v>
      </c>
      <c r="U32" s="101"/>
      <c r="V32" s="102">
        <f>IF(U32="","",IF(VLOOKUP($G32,'[1]III.'!$B$7:$AO$324,38,0)&gt;0,VLOOKUP($G32,'[1]III.'!$B$7:$AO$324,38,0),""))</f>
        <v>0</v>
      </c>
      <c r="W32" s="105">
        <f t="shared" si="18"/>
        <v>0</v>
      </c>
      <c r="X32" s="160"/>
      <c r="Y32" s="102">
        <f>IF(X32="","",IF(VLOOKUP($G32,'[1]IV.'!$B$7:$AP$324,39,0)&gt;0,VLOOKUP($G32,'[1]IV.'!$B$7:$AP$324,39,0),""))</f>
        <v>0</v>
      </c>
      <c r="Z32" s="105">
        <f t="shared" si="12"/>
        <v>0</v>
      </c>
      <c r="AA32" s="107"/>
      <c r="AB32" s="102">
        <f>IF(AA32="","",IF(VLOOKUP($G32,'[1]V.'!$B$7:$AO$324,38,0)&gt;0,VLOOKUP($G32,'[1]V.'!$B$7:$AO$324,38,0),""))</f>
        <v>0</v>
      </c>
      <c r="AC32" s="108">
        <f t="shared" si="13"/>
        <v>0</v>
      </c>
      <c r="AD32" s="176" t="e">
        <f>#N/A</f>
        <v>#N/A</v>
      </c>
      <c r="AE32" s="161" t="s">
        <v>128</v>
      </c>
      <c r="AF32" s="17">
        <f>(AF6+AF7+AF8+AF9)/4</f>
        <v>16.75</v>
      </c>
      <c r="AG32" s="17">
        <f>(AG6+AG7+AG8+AG9)/4</f>
        <v>18</v>
      </c>
      <c r="AH32" s="3">
        <f t="shared" si="8"/>
        <v>0</v>
      </c>
    </row>
    <row r="33" spans="1:34" ht="15" customHeight="1" hidden="1">
      <c r="A33" s="154">
        <v>30</v>
      </c>
      <c r="B33" s="155">
        <f t="shared" si="0"/>
        <v>0</v>
      </c>
      <c r="C33" s="155">
        <f t="shared" si="9"/>
        <v>0</v>
      </c>
      <c r="D33" s="155">
        <f t="shared" si="2"/>
        <v>0</v>
      </c>
      <c r="E33" s="60">
        <f t="shared" si="3"/>
        <v>0</v>
      </c>
      <c r="F33" s="60">
        <f t="shared" si="4"/>
        <v>0</v>
      </c>
      <c r="G33" s="177">
        <v>530</v>
      </c>
      <c r="H33" s="178"/>
      <c r="I33" s="179"/>
      <c r="J33" s="96"/>
      <c r="K33" s="97"/>
      <c r="L33" s="111"/>
      <c r="M33" s="167"/>
      <c r="N33" s="100">
        <f t="shared" si="10"/>
        <v>0</v>
      </c>
      <c r="O33" s="112"/>
      <c r="P33" s="102">
        <f>IF(O33="","",IF(VLOOKUP($G33,'[1]I.'!$B$7:$AP$324,38,0)&gt;0,VLOOKUP($G33,'[1]I.'!$B$7:$AP$324,38,0),""))</f>
        <v>0</v>
      </c>
      <c r="Q33" s="103">
        <f t="shared" si="17"/>
        <v>0</v>
      </c>
      <c r="R33" s="101"/>
      <c r="S33" s="102">
        <f>IF(R33="","",IF(VLOOKUP($G33,'[1]II.'!$B$7:$AO$324,38,0)&gt;0,VLOOKUP($G33,'[1]II.'!$B$7:$AO$324,38,0),""))</f>
        <v>0</v>
      </c>
      <c r="T33" s="105">
        <f t="shared" si="16"/>
        <v>0</v>
      </c>
      <c r="U33" s="101"/>
      <c r="V33" s="102">
        <f>IF(U33="","",IF(VLOOKUP($G33,'[1]III.'!$B$7:$AO$324,38,0)&gt;0,VLOOKUP($G33,'[1]III.'!$B$7:$AO$324,38,0),""))</f>
        <v>0</v>
      </c>
      <c r="W33" s="105">
        <f t="shared" si="18"/>
        <v>0</v>
      </c>
      <c r="X33" s="160"/>
      <c r="Y33" s="102">
        <f>IF(X33="","",IF(VLOOKUP($G33,'[1]IV.'!$B$7:$AP$324,39,0)&gt;0,VLOOKUP($G33,'[1]IV.'!$B$7:$AP$324,39,0),""))</f>
        <v>0</v>
      </c>
      <c r="Z33" s="105">
        <f t="shared" si="12"/>
        <v>0</v>
      </c>
      <c r="AA33" s="107"/>
      <c r="AB33" s="102">
        <f>IF(AA33="","",IF(VLOOKUP($G33,'[1]V.'!$B$7:$AO$324,38,0)&gt;0,VLOOKUP($G33,'[1]V.'!$B$7:$AO$324,38,0),""))</f>
        <v>0</v>
      </c>
      <c r="AC33" s="108">
        <f t="shared" si="13"/>
        <v>0</v>
      </c>
      <c r="AD33" s="176" t="e">
        <f>#N/A</f>
        <v>#N/A</v>
      </c>
      <c r="AE33" s="161" t="s">
        <v>129</v>
      </c>
      <c r="AF33" s="17">
        <f>(AF6+AF7+AF8+AF9+AF10)/5</f>
        <v>15.6</v>
      </c>
      <c r="AG33" s="17">
        <f>(AG6+AG7+AG8+AG9+AG10)/5</f>
        <v>16.8</v>
      </c>
      <c r="AH33" s="3">
        <f t="shared" si="8"/>
        <v>0</v>
      </c>
    </row>
    <row r="34" spans="1:34" ht="15" customHeight="1" hidden="1">
      <c r="A34" s="154">
        <v>31</v>
      </c>
      <c r="B34" s="155">
        <f t="shared" si="0"/>
        <v>0</v>
      </c>
      <c r="C34" s="155">
        <f t="shared" si="9"/>
        <v>0</v>
      </c>
      <c r="D34" s="155">
        <f t="shared" si="2"/>
        <v>0</v>
      </c>
      <c r="E34" s="155">
        <f t="shared" si="3"/>
        <v>0</v>
      </c>
      <c r="F34" s="155">
        <f t="shared" si="4"/>
        <v>0</v>
      </c>
      <c r="G34" s="177">
        <v>531</v>
      </c>
      <c r="H34" s="178"/>
      <c r="I34" s="179"/>
      <c r="J34" s="96"/>
      <c r="K34" s="97"/>
      <c r="L34" s="111"/>
      <c r="M34" s="167"/>
      <c r="N34" s="100">
        <f t="shared" si="10"/>
        <v>0</v>
      </c>
      <c r="O34" s="112"/>
      <c r="P34" s="102">
        <f>IF(O34="","",IF(VLOOKUP($G34,'[1]I.'!$B$7:$AP$324,38,0)&gt;0,VLOOKUP($G34,'[1]I.'!$B$7:$AP$324,38,0),""))</f>
        <v>0</v>
      </c>
      <c r="Q34" s="103">
        <f t="shared" si="17"/>
        <v>0</v>
      </c>
      <c r="R34" s="101"/>
      <c r="S34" s="102">
        <f>IF(R34="","",IF(VLOOKUP($G34,'[1]II.'!$B$7:$AO$324,38,0)&gt;0,VLOOKUP($G34,'[1]II.'!$B$7:$AO$324,38,0),""))</f>
        <v>0</v>
      </c>
      <c r="T34" s="105">
        <f t="shared" si="16"/>
        <v>0</v>
      </c>
      <c r="U34" s="101"/>
      <c r="V34" s="102">
        <f>IF(U34="","",IF(VLOOKUP($G34,'[1]III.'!$B$7:$AO$324,38,0)&gt;0,VLOOKUP($G34,'[1]III.'!$B$7:$AO$324,38,0),""))</f>
        <v>0</v>
      </c>
      <c r="W34" s="105">
        <f t="shared" si="18"/>
        <v>0</v>
      </c>
      <c r="X34" s="160"/>
      <c r="Y34" s="102">
        <f>IF(X34="","",IF(VLOOKUP($G34,'[1]IV.'!$B$7:$AP$324,39,0)&gt;0,VLOOKUP($G34,'[1]IV.'!$B$7:$AP$324,39,0),""))</f>
        <v>0</v>
      </c>
      <c r="Z34" s="105">
        <f t="shared" si="12"/>
        <v>0</v>
      </c>
      <c r="AA34" s="107"/>
      <c r="AB34" s="102">
        <f>IF(AA34="","",IF(VLOOKUP($G34,'[1]V.'!$B$7:$AO$324,38,0)&gt;0,VLOOKUP($G34,'[1]V.'!$B$7:$AO$324,38,0),""))</f>
        <v>0</v>
      </c>
      <c r="AC34" s="108">
        <f t="shared" si="13"/>
        <v>0</v>
      </c>
      <c r="AD34" s="176" t="e">
        <f>#N/A</f>
        <v>#N/A</v>
      </c>
      <c r="AE34" s="161" t="s">
        <v>130</v>
      </c>
      <c r="AF34" s="17">
        <f>(AF6+AF7+AF8+AF9+AF10+AF11)/6</f>
        <v>14.5</v>
      </c>
      <c r="AG34" s="17">
        <f>(AG6+AG7+AG8+AG9+AG10+AG11)/6</f>
        <v>15.65</v>
      </c>
      <c r="AH34" s="3">
        <f t="shared" si="8"/>
        <v>0</v>
      </c>
    </row>
    <row r="35" spans="1:34" ht="15" customHeight="1" hidden="1">
      <c r="A35" s="154">
        <v>32</v>
      </c>
      <c r="B35" s="155">
        <f t="shared" si="0"/>
        <v>0</v>
      </c>
      <c r="C35" s="155">
        <f t="shared" si="9"/>
        <v>0</v>
      </c>
      <c r="D35" s="155">
        <f t="shared" si="2"/>
        <v>0</v>
      </c>
      <c r="E35" s="155">
        <f t="shared" si="3"/>
        <v>0</v>
      </c>
      <c r="F35" s="155">
        <f t="shared" si="4"/>
        <v>0</v>
      </c>
      <c r="G35" s="177">
        <v>532</v>
      </c>
      <c r="H35" s="178"/>
      <c r="I35" s="179"/>
      <c r="J35" s="96"/>
      <c r="K35" s="97"/>
      <c r="L35" s="111"/>
      <c r="M35" s="167"/>
      <c r="N35" s="100">
        <f t="shared" si="10"/>
        <v>0</v>
      </c>
      <c r="O35" s="112"/>
      <c r="P35" s="102">
        <f>IF(O35="","",IF(VLOOKUP($G35,'[1]I.'!$B$7:$AP$324,38,0)&gt;0,VLOOKUP($G35,'[1]I.'!$B$7:$AP$324,38,0),""))</f>
        <v>0</v>
      </c>
      <c r="Q35" s="103">
        <f t="shared" si="17"/>
        <v>0</v>
      </c>
      <c r="R35" s="101"/>
      <c r="S35" s="102">
        <f>IF(R35="","",IF(VLOOKUP($G35,'[1]II.'!$B$7:$AO$324,38,0)&gt;0,VLOOKUP($G35,'[1]II.'!$B$7:$AO$324,38,0),""))</f>
        <v>0</v>
      </c>
      <c r="T35" s="105">
        <f t="shared" si="16"/>
        <v>0</v>
      </c>
      <c r="U35" s="101"/>
      <c r="V35" s="102">
        <f>IF(U35="","",IF(VLOOKUP($G35,'[1]III.'!$B$7:$AO$324,38,0)&gt;0,VLOOKUP($G35,'[1]III.'!$B$7:$AO$324,38,0),""))</f>
        <v>0</v>
      </c>
      <c r="W35" s="105">
        <f t="shared" si="18"/>
        <v>0</v>
      </c>
      <c r="X35" s="160"/>
      <c r="Y35" s="102">
        <f>IF(X35="","",IF(VLOOKUP($G35,'[1]IV.'!$B$7:$AP$324,39,0)&gt;0,VLOOKUP($G35,'[1]IV.'!$B$7:$AP$324,39,0),""))</f>
        <v>0</v>
      </c>
      <c r="Z35" s="105">
        <f t="shared" si="12"/>
        <v>0</v>
      </c>
      <c r="AA35" s="107"/>
      <c r="AB35" s="102">
        <f>IF(AA35="","",IF(VLOOKUP($G35,'[1]V.'!$B$7:$AO$324,38,0)&gt;0,VLOOKUP($G35,'[1]V.'!$B$7:$AO$324,38,0),""))</f>
        <v>0</v>
      </c>
      <c r="AC35" s="108">
        <f t="shared" si="13"/>
        <v>0</v>
      </c>
      <c r="AD35" s="176" t="e">
        <f>#N/A</f>
        <v>#N/A</v>
      </c>
      <c r="AE35" s="16" t="s">
        <v>131</v>
      </c>
      <c r="AF35" s="17">
        <f>(AF7+AF8)/2</f>
        <v>16.5</v>
      </c>
      <c r="AG35" s="17">
        <f>(AG7+AG8)/2</f>
        <v>17.75</v>
      </c>
      <c r="AH35" s="3">
        <f t="shared" si="8"/>
        <v>0</v>
      </c>
    </row>
    <row r="36" spans="1:34" ht="15" customHeight="1" hidden="1">
      <c r="A36" s="154">
        <v>33</v>
      </c>
      <c r="B36" s="155">
        <f t="shared" si="0"/>
        <v>0</v>
      </c>
      <c r="C36" s="155">
        <f t="shared" si="9"/>
        <v>0</v>
      </c>
      <c r="D36" s="155">
        <f t="shared" si="2"/>
        <v>0</v>
      </c>
      <c r="E36" s="155">
        <f t="shared" si="3"/>
        <v>0</v>
      </c>
      <c r="F36" s="155">
        <f t="shared" si="4"/>
        <v>0</v>
      </c>
      <c r="G36" s="177">
        <v>533</v>
      </c>
      <c r="H36" s="178"/>
      <c r="I36" s="179"/>
      <c r="J36" s="96"/>
      <c r="K36" s="97"/>
      <c r="L36" s="111"/>
      <c r="M36" s="167"/>
      <c r="N36" s="100">
        <f t="shared" si="10"/>
        <v>0</v>
      </c>
      <c r="O36" s="112"/>
      <c r="P36" s="102">
        <f>IF(O36="","",IF(VLOOKUP($G36,'[1]I.'!$B$7:$AP$324,38,0)&gt;0,VLOOKUP($G36,'[1]I.'!$B$7:$AP$324,38,0),""))</f>
        <v>0</v>
      </c>
      <c r="Q36" s="103">
        <f t="shared" si="17"/>
        <v>0</v>
      </c>
      <c r="R36" s="101"/>
      <c r="S36" s="102">
        <f>IF(R36="","",IF(VLOOKUP($G36,'[1]II.'!$B$7:$AO$324,38,0)&gt;0,VLOOKUP($G36,'[1]II.'!$B$7:$AO$324,38,0),""))</f>
        <v>0</v>
      </c>
      <c r="T36" s="105">
        <f t="shared" si="16"/>
        <v>0</v>
      </c>
      <c r="U36" s="101"/>
      <c r="V36" s="102">
        <f>IF(U36="","",IF(VLOOKUP($G36,'[1]III.'!$B$7:$AO$324,38,0)&gt;0,VLOOKUP($G36,'[1]III.'!$B$7:$AO$324,38,0),""))</f>
        <v>0</v>
      </c>
      <c r="W36" s="105">
        <f t="shared" si="18"/>
        <v>0</v>
      </c>
      <c r="X36" s="160"/>
      <c r="Y36" s="102">
        <f>IF(X36="","",IF(VLOOKUP($G36,'[1]IV.'!$B$7:$AP$324,39,0)&gt;0,VLOOKUP($G36,'[1]IV.'!$B$7:$AP$324,39,0),""))</f>
        <v>0</v>
      </c>
      <c r="Z36" s="105">
        <f t="shared" si="12"/>
        <v>0</v>
      </c>
      <c r="AA36" s="107"/>
      <c r="AB36" s="102">
        <f>IF(AA36="","",IF(VLOOKUP($G36,'[1]V.'!$B$7:$AO$324,38,0)&gt;0,VLOOKUP($G36,'[1]V.'!$B$7:$AO$324,38,0),""))</f>
        <v>0</v>
      </c>
      <c r="AC36" s="108">
        <f t="shared" si="13"/>
        <v>0</v>
      </c>
      <c r="AD36" s="176" t="e">
        <f>#N/A</f>
        <v>#N/A</v>
      </c>
      <c r="AE36" s="16" t="s">
        <v>132</v>
      </c>
      <c r="AF36" s="17">
        <f>(AF7+AF8+AF9)/3</f>
        <v>15.333333333333334</v>
      </c>
      <c r="AG36" s="17">
        <f>(AG7+AG8+AG9)/3</f>
        <v>16.533333333333335</v>
      </c>
      <c r="AH36" s="3">
        <f t="shared" si="8"/>
        <v>0</v>
      </c>
    </row>
    <row r="37" spans="1:34" ht="15" customHeight="1" hidden="1">
      <c r="A37" s="154">
        <v>34</v>
      </c>
      <c r="B37" s="155">
        <f t="shared" si="0"/>
        <v>0</v>
      </c>
      <c r="C37" s="155">
        <f t="shared" si="9"/>
        <v>0</v>
      </c>
      <c r="D37" s="155">
        <f t="shared" si="2"/>
        <v>0</v>
      </c>
      <c r="E37" s="155">
        <f t="shared" si="3"/>
        <v>0</v>
      </c>
      <c r="F37" s="155">
        <f t="shared" si="4"/>
        <v>0</v>
      </c>
      <c r="G37" s="177">
        <v>534</v>
      </c>
      <c r="H37" s="178"/>
      <c r="I37" s="179"/>
      <c r="J37" s="96"/>
      <c r="K37" s="97"/>
      <c r="L37" s="111"/>
      <c r="M37" s="167"/>
      <c r="N37" s="100">
        <f t="shared" si="10"/>
        <v>0</v>
      </c>
      <c r="O37" s="112"/>
      <c r="P37" s="102">
        <f>IF(O37="","",IF(VLOOKUP($G37,'[1]I.'!$B$7:$AP$324,38,0)&gt;0,VLOOKUP($G37,'[1]I.'!$B$7:$AP$324,38,0),""))</f>
        <v>0</v>
      </c>
      <c r="Q37" s="103">
        <f t="shared" si="17"/>
        <v>0</v>
      </c>
      <c r="R37" s="101"/>
      <c r="S37" s="102">
        <f>IF(R37="","",IF(VLOOKUP($G37,'[1]II.'!$B$7:$AO$324,38,0)&gt;0,VLOOKUP($G37,'[1]II.'!$B$7:$AO$324,38,0),""))</f>
        <v>0</v>
      </c>
      <c r="T37" s="105">
        <f t="shared" si="16"/>
        <v>0</v>
      </c>
      <c r="U37" s="101"/>
      <c r="V37" s="102">
        <f>IF(U37="","",IF(VLOOKUP($G37,'[1]III.'!$B$7:$AO$324,38,0)&gt;0,VLOOKUP($G37,'[1]III.'!$B$7:$AO$324,38,0),""))</f>
        <v>0</v>
      </c>
      <c r="W37" s="105">
        <f t="shared" si="18"/>
        <v>0</v>
      </c>
      <c r="X37" s="160"/>
      <c r="Y37" s="102">
        <f>IF(X37="","",IF(VLOOKUP($G37,'[1]IV.'!$B$7:$AP$324,39,0)&gt;0,VLOOKUP($G37,'[1]IV.'!$B$7:$AP$324,39,0),""))</f>
        <v>0</v>
      </c>
      <c r="Z37" s="105">
        <f t="shared" si="12"/>
        <v>0</v>
      </c>
      <c r="AA37" s="107"/>
      <c r="AB37" s="102">
        <f>IF(AA37="","",IF(VLOOKUP($G37,'[1]V.'!$B$7:$AO$324,38,0)&gt;0,VLOOKUP($G37,'[1]V.'!$B$7:$AO$324,38,0),""))</f>
        <v>0</v>
      </c>
      <c r="AC37" s="108">
        <f t="shared" si="13"/>
        <v>0</v>
      </c>
      <c r="AD37" s="176" t="e">
        <f>#N/A</f>
        <v>#N/A</v>
      </c>
      <c r="AE37" s="16" t="s">
        <v>133</v>
      </c>
      <c r="AF37" s="17">
        <f>(AF7+AF8+AF9+AF10)/4</f>
        <v>14.25</v>
      </c>
      <c r="AG37" s="17">
        <f>(AG7+AG8+AG9+AG10)/4</f>
        <v>15.4</v>
      </c>
      <c r="AH37" s="3">
        <f t="shared" si="8"/>
        <v>0</v>
      </c>
    </row>
    <row r="38" spans="1:34" ht="15" customHeight="1" hidden="1">
      <c r="A38" s="154">
        <v>35</v>
      </c>
      <c r="B38" s="155">
        <f t="shared" si="0"/>
        <v>0</v>
      </c>
      <c r="C38" s="155">
        <f t="shared" si="9"/>
        <v>0</v>
      </c>
      <c r="D38" s="155">
        <f t="shared" si="2"/>
        <v>0</v>
      </c>
      <c r="E38" s="155">
        <f t="shared" si="3"/>
        <v>0</v>
      </c>
      <c r="F38" s="155">
        <f t="shared" si="4"/>
        <v>0</v>
      </c>
      <c r="G38" s="177">
        <v>535</v>
      </c>
      <c r="H38" s="178"/>
      <c r="I38" s="179"/>
      <c r="J38" s="96"/>
      <c r="K38" s="97"/>
      <c r="L38" s="111"/>
      <c r="M38" s="167"/>
      <c r="N38" s="100">
        <f t="shared" si="10"/>
        <v>0</v>
      </c>
      <c r="O38" s="112"/>
      <c r="P38" s="102">
        <f>IF(O38="","",IF(VLOOKUP($G38,'[1]I.'!$B$7:$AP$324,38,0)&gt;0,VLOOKUP($G38,'[1]I.'!$B$7:$AP$324,38,0),""))</f>
        <v>0</v>
      </c>
      <c r="Q38" s="103">
        <f t="shared" si="17"/>
        <v>0</v>
      </c>
      <c r="R38" s="101"/>
      <c r="S38" s="102">
        <f>IF(R38="","",IF(VLOOKUP($G38,'[1]II.'!$B$7:$AO$324,38,0)&gt;0,VLOOKUP($G38,'[1]II.'!$B$7:$AO$324,38,0),""))</f>
        <v>0</v>
      </c>
      <c r="T38" s="105">
        <f t="shared" si="16"/>
        <v>0</v>
      </c>
      <c r="U38" s="101"/>
      <c r="V38" s="102">
        <f>IF(U38="","",IF(VLOOKUP($G38,'[1]III.'!$B$7:$AO$324,38,0)&gt;0,VLOOKUP($G38,'[1]III.'!$B$7:$AO$324,38,0),""))</f>
        <v>0</v>
      </c>
      <c r="W38" s="105">
        <f t="shared" si="18"/>
        <v>0</v>
      </c>
      <c r="X38" s="160"/>
      <c r="Y38" s="102">
        <f>IF(X38="","",IF(VLOOKUP($G38,'[1]IV.'!$B$7:$AP$324,39,0)&gt;0,VLOOKUP($G38,'[1]IV.'!$B$7:$AP$324,39,0),""))</f>
        <v>0</v>
      </c>
      <c r="Z38" s="105">
        <f t="shared" si="12"/>
        <v>0</v>
      </c>
      <c r="AA38" s="107"/>
      <c r="AB38" s="102">
        <f>IF(AA38="","",IF(VLOOKUP($G38,'[1]V.'!$B$7:$AO$324,38,0)&gt;0,VLOOKUP($G38,'[1]V.'!$B$7:$AO$324,38,0),""))</f>
        <v>0</v>
      </c>
      <c r="AC38" s="108">
        <f t="shared" si="13"/>
        <v>0</v>
      </c>
      <c r="AD38" s="176" t="e">
        <f>#N/A</f>
        <v>#N/A</v>
      </c>
      <c r="AE38" s="16" t="s">
        <v>134</v>
      </c>
      <c r="AF38" s="17">
        <f>(AF7+AF8+AF9+AF10+AF11)/5</f>
        <v>13.2</v>
      </c>
      <c r="AG38" s="17">
        <f>(AG7+AG8+AG9+AG10+AG11)/5</f>
        <v>14.3</v>
      </c>
      <c r="AH38" s="3">
        <f t="shared" si="8"/>
        <v>0</v>
      </c>
    </row>
    <row r="39" spans="1:34" ht="15" customHeight="1" hidden="1">
      <c r="A39" s="154">
        <v>36</v>
      </c>
      <c r="B39" s="155">
        <f t="shared" si="0"/>
        <v>0</v>
      </c>
      <c r="C39" s="155">
        <f t="shared" si="9"/>
        <v>0</v>
      </c>
      <c r="D39" s="155">
        <f t="shared" si="2"/>
        <v>0</v>
      </c>
      <c r="E39" s="155">
        <f t="shared" si="3"/>
        <v>0</v>
      </c>
      <c r="F39" s="155">
        <f t="shared" si="4"/>
        <v>0</v>
      </c>
      <c r="G39" s="177">
        <v>536</v>
      </c>
      <c r="H39" s="178"/>
      <c r="I39" s="179"/>
      <c r="J39" s="96"/>
      <c r="K39" s="97"/>
      <c r="L39" s="111"/>
      <c r="M39" s="167"/>
      <c r="N39" s="100">
        <f t="shared" si="10"/>
        <v>0</v>
      </c>
      <c r="O39" s="112"/>
      <c r="P39" s="102">
        <f>IF(O39="","",IF(VLOOKUP($G39,'[1]I.'!$B$7:$AP$324,38,0)&gt;0,VLOOKUP($G39,'[1]I.'!$B$7:$AP$324,38,0),""))</f>
        <v>0</v>
      </c>
      <c r="Q39" s="103">
        <f t="shared" si="17"/>
        <v>0</v>
      </c>
      <c r="R39" s="101"/>
      <c r="S39" s="102">
        <f>IF(R39="","",IF(VLOOKUP($G39,'[1]II.'!$B$7:$AO$324,38,0)&gt;0,VLOOKUP($G39,'[1]II.'!$B$7:$AO$324,38,0),""))</f>
        <v>0</v>
      </c>
      <c r="T39" s="105">
        <f t="shared" si="16"/>
        <v>0</v>
      </c>
      <c r="U39" s="101"/>
      <c r="V39" s="102">
        <f>IF(U39="","",IF(VLOOKUP($G39,'[1]III.'!$B$7:$AO$324,38,0)&gt;0,VLOOKUP($G39,'[1]III.'!$B$7:$AO$324,38,0),""))</f>
        <v>0</v>
      </c>
      <c r="W39" s="105">
        <f t="shared" si="18"/>
        <v>0</v>
      </c>
      <c r="X39" s="160"/>
      <c r="Y39" s="102">
        <f>IF(X39="","",IF(VLOOKUP($G39,'[1]IV.'!$B$7:$AP$324,39,0)&gt;0,VLOOKUP($G39,'[1]IV.'!$B$7:$AP$324,39,0),""))</f>
        <v>0</v>
      </c>
      <c r="Z39" s="105">
        <f t="shared" si="12"/>
        <v>0</v>
      </c>
      <c r="AA39" s="107"/>
      <c r="AB39" s="102">
        <f>IF(AA39="","",IF(VLOOKUP($G39,'[1]V.'!$B$7:$AO$324,38,0)&gt;0,VLOOKUP($G39,'[1]V.'!$B$7:$AO$324,38,0),""))</f>
        <v>0</v>
      </c>
      <c r="AC39" s="108">
        <f t="shared" si="13"/>
        <v>0</v>
      </c>
      <c r="AD39" s="176" t="e">
        <f>#N/A</f>
        <v>#N/A</v>
      </c>
      <c r="AE39" s="16" t="s">
        <v>135</v>
      </c>
      <c r="AF39" s="17">
        <f>(AF7+AF8+AF9+AF10+AF11+AF12)/6</f>
        <v>12.333333333333334</v>
      </c>
      <c r="AG39" s="17">
        <f>(AG7+AG8+AG9+AG10+AG11+AG12)/6</f>
        <v>13.383333333333333</v>
      </c>
      <c r="AH39" s="3">
        <f t="shared" si="8"/>
        <v>0</v>
      </c>
    </row>
    <row r="40" spans="1:34" ht="15" customHeight="1" hidden="1">
      <c r="A40" s="154">
        <v>37</v>
      </c>
      <c r="B40" s="155">
        <f t="shared" si="0"/>
        <v>0</v>
      </c>
      <c r="C40" s="155">
        <f t="shared" si="9"/>
        <v>0</v>
      </c>
      <c r="D40" s="155">
        <f t="shared" si="2"/>
        <v>0</v>
      </c>
      <c r="E40" s="155">
        <f t="shared" si="3"/>
        <v>0</v>
      </c>
      <c r="F40" s="155">
        <f t="shared" si="4"/>
        <v>0</v>
      </c>
      <c r="G40" s="177">
        <v>537</v>
      </c>
      <c r="H40" s="178"/>
      <c r="I40" s="179"/>
      <c r="J40" s="96"/>
      <c r="K40" s="97"/>
      <c r="L40" s="111"/>
      <c r="M40" s="167"/>
      <c r="N40" s="100">
        <f t="shared" si="10"/>
        <v>0</v>
      </c>
      <c r="O40" s="112"/>
      <c r="P40" s="102">
        <f>IF(O40="","",IF(VLOOKUP($G40,'[1]I.'!$B$7:$AP$324,38,0)&gt;0,VLOOKUP($G40,'[1]I.'!$B$7:$AP$324,38,0),""))</f>
        <v>0</v>
      </c>
      <c r="Q40" s="103">
        <f t="shared" si="17"/>
        <v>0</v>
      </c>
      <c r="R40" s="101"/>
      <c r="S40" s="102">
        <f>IF(R40="","",IF(VLOOKUP($G40,'[1]II.'!$B$7:$AO$324,38,0)&gt;0,VLOOKUP($G40,'[1]II.'!$B$7:$AO$324,38,0),""))</f>
        <v>0</v>
      </c>
      <c r="T40" s="105">
        <f t="shared" si="16"/>
        <v>0</v>
      </c>
      <c r="U40" s="101"/>
      <c r="V40" s="102">
        <f>IF(U40="","",IF(VLOOKUP($G40,'[1]III.'!$B$7:$AO$324,38,0)&gt;0,VLOOKUP($G40,'[1]III.'!$B$7:$AO$324,38,0),""))</f>
        <v>0</v>
      </c>
      <c r="W40" s="105">
        <f t="shared" si="18"/>
        <v>0</v>
      </c>
      <c r="X40" s="160"/>
      <c r="Y40" s="102">
        <f>IF(X40="","",IF(VLOOKUP($G40,'[1]IV.'!$B$7:$AP$324,39,0)&gt;0,VLOOKUP($G40,'[1]IV.'!$B$7:$AP$324,39,0),""))</f>
        <v>0</v>
      </c>
      <c r="Z40" s="105">
        <f t="shared" si="12"/>
        <v>0</v>
      </c>
      <c r="AA40" s="107"/>
      <c r="AB40" s="102">
        <f>IF(AA40="","",IF(VLOOKUP($G40,'[1]V.'!$B$7:$AO$324,38,0)&gt;0,VLOOKUP($G40,'[1]V.'!$B$7:$AO$324,38,0),""))</f>
        <v>0</v>
      </c>
      <c r="AC40" s="108">
        <f t="shared" si="13"/>
        <v>0</v>
      </c>
      <c r="AD40" s="176" t="e">
        <f>#N/A</f>
        <v>#N/A</v>
      </c>
      <c r="AE40" s="16" t="s">
        <v>136</v>
      </c>
      <c r="AF40" s="17">
        <f>(AF8+AF9)/2</f>
        <v>14</v>
      </c>
      <c r="AG40" s="17">
        <f>(AG8+AG9)/2</f>
        <v>15.149999999999999</v>
      </c>
      <c r="AH40" s="3">
        <f t="shared" si="8"/>
        <v>0</v>
      </c>
    </row>
    <row r="41" spans="1:34" ht="15" customHeight="1" hidden="1">
      <c r="A41" s="154">
        <v>38</v>
      </c>
      <c r="B41" s="155">
        <f t="shared" si="0"/>
        <v>0</v>
      </c>
      <c r="C41" s="155">
        <f t="shared" si="9"/>
        <v>0</v>
      </c>
      <c r="D41" s="155">
        <f t="shared" si="2"/>
        <v>0</v>
      </c>
      <c r="E41" s="155">
        <f t="shared" si="3"/>
        <v>0</v>
      </c>
      <c r="F41" s="155">
        <f t="shared" si="4"/>
        <v>0</v>
      </c>
      <c r="G41" s="177">
        <v>538</v>
      </c>
      <c r="H41" s="178"/>
      <c r="I41" s="179"/>
      <c r="J41" s="96"/>
      <c r="K41" s="97"/>
      <c r="L41" s="111"/>
      <c r="M41" s="167"/>
      <c r="N41" s="100">
        <f t="shared" si="10"/>
        <v>0</v>
      </c>
      <c r="O41" s="112"/>
      <c r="P41" s="102">
        <f>IF(O41="","",IF(VLOOKUP($G41,'[1]I.'!$B$7:$AP$324,38,0)&gt;0,VLOOKUP($G41,'[1]I.'!$B$7:$AP$324,38,0),""))</f>
        <v>0</v>
      </c>
      <c r="Q41" s="103">
        <f t="shared" si="17"/>
        <v>0</v>
      </c>
      <c r="R41" s="101"/>
      <c r="S41" s="102">
        <f>IF(R41="","",IF(VLOOKUP($G41,'[1]II.'!$B$7:$AO$324,38,0)&gt;0,VLOOKUP($G41,'[1]II.'!$B$7:$AO$324,38,0),""))</f>
        <v>0</v>
      </c>
      <c r="T41" s="105">
        <f t="shared" si="16"/>
        <v>0</v>
      </c>
      <c r="U41" s="101"/>
      <c r="V41" s="102">
        <f>IF(U41="","",IF(VLOOKUP($G41,'[1]III.'!$B$7:$AO$324,38,0)&gt;0,VLOOKUP($G41,'[1]III.'!$B$7:$AO$324,38,0),""))</f>
        <v>0</v>
      </c>
      <c r="W41" s="105">
        <f t="shared" si="18"/>
        <v>0</v>
      </c>
      <c r="X41" s="160"/>
      <c r="Y41" s="102">
        <f>IF(X41="","",IF(VLOOKUP($G41,'[1]IV.'!$B$7:$AP$324,39,0)&gt;0,VLOOKUP($G41,'[1]IV.'!$B$7:$AP$324,39,0),""))</f>
        <v>0</v>
      </c>
      <c r="Z41" s="105">
        <f t="shared" si="12"/>
        <v>0</v>
      </c>
      <c r="AA41" s="107"/>
      <c r="AB41" s="102">
        <f>IF(AA41="","",IF(VLOOKUP($G41,'[1]V.'!$B$7:$AO$324,38,0)&gt;0,VLOOKUP($G41,'[1]V.'!$B$7:$AO$324,38,0),""))</f>
        <v>0</v>
      </c>
      <c r="AC41" s="108">
        <f t="shared" si="13"/>
        <v>0</v>
      </c>
      <c r="AD41" s="176" t="e">
        <f>#N/A</f>
        <v>#N/A</v>
      </c>
      <c r="AE41" s="16" t="s">
        <v>137</v>
      </c>
      <c r="AF41" s="17">
        <f>(AF8+AF9+AF10)/3</f>
        <v>13</v>
      </c>
      <c r="AG41" s="17">
        <f>(AG8+AG9+AG10)/3</f>
        <v>14.1</v>
      </c>
      <c r="AH41" s="3">
        <f t="shared" si="8"/>
        <v>0</v>
      </c>
    </row>
    <row r="42" spans="1:34" ht="15" customHeight="1" hidden="1">
      <c r="A42" s="154">
        <v>39</v>
      </c>
      <c r="B42" s="155">
        <f t="shared" si="0"/>
        <v>0</v>
      </c>
      <c r="C42" s="155">
        <f t="shared" si="9"/>
        <v>0</v>
      </c>
      <c r="D42" s="155">
        <f t="shared" si="2"/>
        <v>0</v>
      </c>
      <c r="E42" s="155">
        <f t="shared" si="3"/>
        <v>0</v>
      </c>
      <c r="F42" s="155">
        <f t="shared" si="4"/>
        <v>0</v>
      </c>
      <c r="G42" s="177">
        <v>539</v>
      </c>
      <c r="H42" s="178"/>
      <c r="I42" s="179"/>
      <c r="J42" s="96"/>
      <c r="K42" s="97"/>
      <c r="L42" s="111"/>
      <c r="M42" s="189"/>
      <c r="N42" s="100">
        <f t="shared" si="10"/>
        <v>0</v>
      </c>
      <c r="O42" s="112"/>
      <c r="P42" s="102">
        <f>IF(O42="","",IF(VLOOKUP($G42,'[1]I.'!$B$7:$AP$324,38,0)&gt;0,VLOOKUP($G42,'[1]I.'!$B$7:$AP$324,38,0),""))</f>
        <v>0</v>
      </c>
      <c r="Q42" s="103">
        <f t="shared" si="17"/>
        <v>0</v>
      </c>
      <c r="R42" s="101"/>
      <c r="S42" s="102">
        <f>IF(R42="","",IF(VLOOKUP($G42,'[1]II.'!$B$7:$AO$324,38,0)&gt;0,VLOOKUP($G42,'[1]II.'!$B$7:$AO$324,38,0),""))</f>
        <v>0</v>
      </c>
      <c r="T42" s="105">
        <f t="shared" si="16"/>
        <v>0</v>
      </c>
      <c r="U42" s="101"/>
      <c r="V42" s="190">
        <f>IF(U42="","",IF(VLOOKUP($G42,'[1]III.'!$B$7:$AO$324,38,0)&gt;0,VLOOKUP($G42,'[1]III.'!$B$7:$AO$324,38,0),""))</f>
        <v>0</v>
      </c>
      <c r="W42" s="142">
        <f t="shared" si="18"/>
        <v>0</v>
      </c>
      <c r="X42" s="191"/>
      <c r="Y42" s="190">
        <f>IF(X42="","",IF(VLOOKUP($G42,'[1]IV.'!$B$7:$AP$324,39,0)&gt;0,VLOOKUP($G42,'[1]IV.'!$B$7:$AP$324,39,0),""))</f>
        <v>0</v>
      </c>
      <c r="Z42" s="142">
        <f t="shared" si="12"/>
        <v>0</v>
      </c>
      <c r="AA42" s="192"/>
      <c r="AB42" s="190">
        <f>IF(AA42="","",IF(VLOOKUP($G42,'[1]V.'!$B$7:$AO$324,38,0)&gt;0,VLOOKUP($G42,'[1]V.'!$B$7:$AO$324,38,0),""))</f>
        <v>0</v>
      </c>
      <c r="AC42" s="146">
        <f t="shared" si="13"/>
        <v>0</v>
      </c>
      <c r="AD42" s="176" t="e">
        <f>#N/A</f>
        <v>#N/A</v>
      </c>
      <c r="AE42" s="16" t="s">
        <v>138</v>
      </c>
      <c r="AF42" s="17">
        <f>(AF8+AF9+AF10+AF11)/4</f>
        <v>12</v>
      </c>
      <c r="AG42" s="17">
        <f>(AG8+AG9+AG10+AG11)/4</f>
        <v>13.049999999999999</v>
      </c>
      <c r="AH42" s="3">
        <f t="shared" si="8"/>
        <v>0</v>
      </c>
    </row>
    <row r="43" spans="1:34" ht="15" customHeight="1" hidden="1">
      <c r="A43" s="154">
        <v>40</v>
      </c>
      <c r="B43" s="155">
        <f t="shared" si="0"/>
        <v>0</v>
      </c>
      <c r="C43" s="155">
        <f t="shared" si="9"/>
        <v>0</v>
      </c>
      <c r="D43" s="155">
        <f t="shared" si="2"/>
        <v>0</v>
      </c>
      <c r="E43" s="155">
        <f t="shared" si="3"/>
        <v>0</v>
      </c>
      <c r="F43" s="155">
        <f t="shared" si="4"/>
        <v>0</v>
      </c>
      <c r="G43" s="177">
        <v>540</v>
      </c>
      <c r="H43" s="178"/>
      <c r="I43" s="179"/>
      <c r="J43" s="96"/>
      <c r="K43" s="97"/>
      <c r="L43" s="111"/>
      <c r="M43" s="167"/>
      <c r="N43" s="100">
        <f t="shared" si="10"/>
        <v>0</v>
      </c>
      <c r="O43" s="112"/>
      <c r="P43" s="102">
        <f>IF(O43="","",IF(VLOOKUP($G43,'[1]I.'!$B$7:$AP$324,38,0)&gt;0,VLOOKUP($G43,'[1]I.'!$B$7:$AP$324,38,0),""))</f>
        <v>0</v>
      </c>
      <c r="Q43" s="103">
        <f t="shared" si="17"/>
        <v>0</v>
      </c>
      <c r="R43" s="101"/>
      <c r="S43" s="102">
        <f>IF(R43="","",IF(VLOOKUP($G43,'[1]II.'!$B$7:$AO$324,38,0)&gt;0,VLOOKUP($G43,'[1]II.'!$B$7:$AO$324,38,0),""))</f>
        <v>0</v>
      </c>
      <c r="T43" s="105">
        <f t="shared" si="16"/>
        <v>0</v>
      </c>
      <c r="U43" s="101"/>
      <c r="V43" s="102">
        <f>IF(U43="","",IF(VLOOKUP($G43,'[1]III.'!$B$7:$AO$324,38,0)&gt;0,VLOOKUP($G43,'[1]III.'!$B$7:$AO$324,38,0),""))</f>
        <v>0</v>
      </c>
      <c r="W43" s="105">
        <f t="shared" si="18"/>
        <v>0</v>
      </c>
      <c r="X43" s="160"/>
      <c r="Y43" s="102">
        <f>IF(X43="","",IF(VLOOKUP($G43,'[1]IV.'!$B$7:$AP$324,39,0)&gt;0,VLOOKUP($G43,'[1]IV.'!$B$7:$AP$324,39,0),""))</f>
        <v>0</v>
      </c>
      <c r="Z43" s="105">
        <f t="shared" si="12"/>
        <v>0</v>
      </c>
      <c r="AA43" s="107"/>
      <c r="AB43" s="102">
        <f>IF(AA43="","",IF(VLOOKUP($G43,'[1]V.'!$B$7:$AO$324,38,0)&gt;0,VLOOKUP($G43,'[1]V.'!$B$7:$AO$324,38,0),""))</f>
        <v>0</v>
      </c>
      <c r="AC43" s="108">
        <f t="shared" si="13"/>
        <v>0</v>
      </c>
      <c r="AD43" s="176" t="e">
        <f>#N/A</f>
        <v>#N/A</v>
      </c>
      <c r="AE43" s="16" t="s">
        <v>139</v>
      </c>
      <c r="AF43" s="17">
        <f>(AF8+AF9+AF10+AF11+AF12)/5</f>
        <v>11.2</v>
      </c>
      <c r="AG43" s="17">
        <f>(AG8+AG9+AG10+AG11+AG12)/5</f>
        <v>12.2</v>
      </c>
      <c r="AH43" s="3">
        <f t="shared" si="8"/>
        <v>0</v>
      </c>
    </row>
    <row r="44" spans="1:34" ht="15" customHeight="1" hidden="1">
      <c r="A44" s="154">
        <v>41</v>
      </c>
      <c r="B44" s="155">
        <f t="shared" si="0"/>
        <v>0</v>
      </c>
      <c r="C44" s="155">
        <f t="shared" si="9"/>
        <v>0</v>
      </c>
      <c r="D44" s="155">
        <f t="shared" si="2"/>
        <v>0</v>
      </c>
      <c r="E44" s="155">
        <f t="shared" si="3"/>
        <v>0</v>
      </c>
      <c r="F44" s="155">
        <f t="shared" si="4"/>
        <v>0</v>
      </c>
      <c r="G44" s="177">
        <v>541</v>
      </c>
      <c r="H44" s="178"/>
      <c r="I44" s="179"/>
      <c r="J44" s="96"/>
      <c r="K44" s="97"/>
      <c r="L44" s="111"/>
      <c r="M44" s="167"/>
      <c r="N44" s="100">
        <f t="shared" si="10"/>
        <v>0</v>
      </c>
      <c r="O44" s="112"/>
      <c r="P44" s="102">
        <f>IF(O44="","",IF(VLOOKUP($G44,'[1]I.'!$B$7:$AP$324,38,0)&gt;0,VLOOKUP($G44,'[1]I.'!$B$7:$AP$324,38,0),""))</f>
        <v>0</v>
      </c>
      <c r="Q44" s="103">
        <f t="shared" si="17"/>
        <v>0</v>
      </c>
      <c r="R44" s="101"/>
      <c r="S44" s="102">
        <f>IF(R44="","",IF(VLOOKUP($G44,'[1]II.'!$B$7:$AO$324,38,0)&gt;0,VLOOKUP($G44,'[1]II.'!$B$7:$AO$324,38,0),""))</f>
        <v>0</v>
      </c>
      <c r="T44" s="105">
        <f t="shared" si="16"/>
        <v>0</v>
      </c>
      <c r="U44" s="101"/>
      <c r="V44" s="102">
        <f>IF(U44="","",IF(VLOOKUP($G44,'[1]III.'!$B$7:$AO$324,38,0)&gt;0,VLOOKUP($G44,'[1]III.'!$B$7:$AO$324,38,0),""))</f>
        <v>0</v>
      </c>
      <c r="W44" s="105">
        <f t="shared" si="18"/>
        <v>0</v>
      </c>
      <c r="X44" s="160"/>
      <c r="Y44" s="102">
        <f>IF(X44="","",IF(VLOOKUP($G44,'[1]IV.'!$B$7:$AP$324,39,0)&gt;0,VLOOKUP($G44,'[1]IV.'!$B$7:$AP$324,39,0),""))</f>
        <v>0</v>
      </c>
      <c r="Z44" s="105">
        <f t="shared" si="12"/>
        <v>0</v>
      </c>
      <c r="AA44" s="107"/>
      <c r="AB44" s="102">
        <f>IF(AA44="","",IF(VLOOKUP($G44,'[1]V.'!$B$7:$AO$324,38,0)&gt;0,VLOOKUP($G44,'[1]V.'!$B$7:$AO$324,38,0),""))</f>
        <v>0</v>
      </c>
      <c r="AC44" s="108">
        <f t="shared" si="13"/>
        <v>0</v>
      </c>
      <c r="AD44" s="176" t="e">
        <f>#N/A</f>
        <v>#N/A</v>
      </c>
      <c r="AE44" s="16" t="s">
        <v>140</v>
      </c>
      <c r="AF44" s="17">
        <f>(AF8+AF9+AF10+AF11+AF12+AF13)/6</f>
        <v>10.5</v>
      </c>
      <c r="AG44" s="17">
        <f>(AG8+AG9+AG10+AG11+AG12+AG13)/6</f>
        <v>11.450000000000001</v>
      </c>
      <c r="AH44" s="3">
        <f t="shared" si="8"/>
        <v>0</v>
      </c>
    </row>
    <row r="45" spans="1:34" ht="15" customHeight="1" hidden="1">
      <c r="A45" s="154">
        <v>42</v>
      </c>
      <c r="B45" s="155">
        <f t="shared" si="0"/>
        <v>0</v>
      </c>
      <c r="C45" s="155">
        <f t="shared" si="9"/>
        <v>0</v>
      </c>
      <c r="D45" s="155">
        <f t="shared" si="2"/>
        <v>0</v>
      </c>
      <c r="E45" s="155">
        <f t="shared" si="3"/>
        <v>0</v>
      </c>
      <c r="F45" s="155">
        <f t="shared" si="4"/>
        <v>0</v>
      </c>
      <c r="G45" s="177">
        <v>542</v>
      </c>
      <c r="H45" s="178"/>
      <c r="I45" s="179"/>
      <c r="J45" s="96"/>
      <c r="K45" s="97"/>
      <c r="L45" s="111"/>
      <c r="M45" s="167"/>
      <c r="N45" s="100">
        <f t="shared" si="10"/>
        <v>0</v>
      </c>
      <c r="O45" s="112"/>
      <c r="P45" s="102">
        <f>IF(O45="","",IF(VLOOKUP($G45,'[1]I.'!$B$7:$AP$324,38,0)&gt;0,VLOOKUP($G45,'[1]I.'!$B$7:$AP$324,38,0),""))</f>
        <v>0</v>
      </c>
      <c r="Q45" s="103">
        <f t="shared" si="17"/>
        <v>0</v>
      </c>
      <c r="R45" s="101"/>
      <c r="S45" s="102">
        <f>IF(R45="","",IF(VLOOKUP($G45,'[1]II.'!$B$7:$AO$324,38,0)&gt;0,VLOOKUP($G45,'[1]II.'!$B$7:$AO$324,38,0),""))</f>
        <v>0</v>
      </c>
      <c r="T45" s="105">
        <f t="shared" si="16"/>
        <v>0</v>
      </c>
      <c r="U45" s="101"/>
      <c r="V45" s="102">
        <f>IF(U45="","",IF(VLOOKUP($G45,'[1]III.'!$B$7:$AO$324,38,0)&gt;0,VLOOKUP($G45,'[1]III.'!$B$7:$AO$324,38,0),""))</f>
        <v>0</v>
      </c>
      <c r="W45" s="105">
        <f t="shared" si="18"/>
        <v>0</v>
      </c>
      <c r="X45" s="160"/>
      <c r="Y45" s="102">
        <f>IF(X45="","",IF(VLOOKUP($G45,'[1]IV.'!$B$7:$AP$324,39,0)&gt;0,VLOOKUP($G45,'[1]IV.'!$B$7:$AP$324,39,0),""))</f>
        <v>0</v>
      </c>
      <c r="Z45" s="105">
        <f t="shared" si="12"/>
        <v>0</v>
      </c>
      <c r="AA45" s="107"/>
      <c r="AB45" s="102">
        <f>IF(AA45="","",IF(VLOOKUP($G45,'[1]V.'!$B$7:$AO$324,38,0)&gt;0,VLOOKUP($G45,'[1]V.'!$B$7:$AO$324,38,0),""))</f>
        <v>0</v>
      </c>
      <c r="AC45" s="108">
        <f t="shared" si="13"/>
        <v>0</v>
      </c>
      <c r="AD45" s="176" t="e">
        <f>#N/A</f>
        <v>#N/A</v>
      </c>
      <c r="AE45" s="16" t="s">
        <v>141</v>
      </c>
      <c r="AF45" s="17">
        <f>(AF9+AF10)/2</f>
        <v>12</v>
      </c>
      <c r="AG45" s="17">
        <f>(AG9+AG10)/2</f>
        <v>13.05</v>
      </c>
      <c r="AH45" s="3">
        <f t="shared" si="8"/>
        <v>0</v>
      </c>
    </row>
    <row r="46" spans="1:34" ht="15" customHeight="1" hidden="1">
      <c r="A46" s="154">
        <v>43</v>
      </c>
      <c r="B46" s="155">
        <f t="shared" si="0"/>
        <v>0</v>
      </c>
      <c r="C46" s="155">
        <f t="shared" si="9"/>
        <v>0</v>
      </c>
      <c r="D46" s="155">
        <f t="shared" si="2"/>
        <v>0</v>
      </c>
      <c r="E46" s="155">
        <f t="shared" si="3"/>
        <v>0</v>
      </c>
      <c r="F46" s="155">
        <f t="shared" si="4"/>
        <v>0</v>
      </c>
      <c r="G46" s="177">
        <v>543</v>
      </c>
      <c r="H46" s="178"/>
      <c r="I46" s="179"/>
      <c r="J46" s="96"/>
      <c r="K46" s="97"/>
      <c r="L46" s="111"/>
      <c r="M46" s="167"/>
      <c r="N46" s="100">
        <f t="shared" si="10"/>
        <v>0</v>
      </c>
      <c r="O46" s="112"/>
      <c r="P46" s="102">
        <f>IF(O46="","",IF(VLOOKUP($G46,'[1]I.'!$B$7:$AP$324,38,0)&gt;0,VLOOKUP($G46,'[1]I.'!$B$7:$AP$324,38,0),""))</f>
        <v>0</v>
      </c>
      <c r="Q46" s="103">
        <f t="shared" si="17"/>
        <v>0</v>
      </c>
      <c r="R46" s="101"/>
      <c r="S46" s="102">
        <f>IF(R46="","",IF(VLOOKUP($G46,'[1]II.'!$B$7:$AO$324,38,0)&gt;0,VLOOKUP($G46,'[1]II.'!$B$7:$AO$324,38,0),""))</f>
        <v>0</v>
      </c>
      <c r="T46" s="105">
        <f t="shared" si="16"/>
        <v>0</v>
      </c>
      <c r="U46" s="101"/>
      <c r="V46" s="102">
        <f>IF(U46="","",IF(VLOOKUP($G46,'[1]III.'!$B$7:$AO$324,38,0)&gt;0,VLOOKUP($G46,'[1]III.'!$B$7:$AO$324,38,0),""))</f>
        <v>0</v>
      </c>
      <c r="W46" s="105">
        <f t="shared" si="18"/>
        <v>0</v>
      </c>
      <c r="X46" s="160"/>
      <c r="Y46" s="102">
        <f>IF(X46="","",IF(VLOOKUP($G46,'[1]IV.'!$B$7:$AP$324,39,0)&gt;0,VLOOKUP($G46,'[1]IV.'!$B$7:$AP$324,39,0),""))</f>
        <v>0</v>
      </c>
      <c r="Z46" s="105">
        <f t="shared" si="12"/>
        <v>0</v>
      </c>
      <c r="AA46" s="107"/>
      <c r="AB46" s="102">
        <f>IF(AA46="","",IF(VLOOKUP($G46,'[1]V.'!$B$7:$AO$324,38,0)&gt;0,VLOOKUP($G46,'[1]V.'!$B$7:$AO$324,38,0),""))</f>
        <v>0</v>
      </c>
      <c r="AC46" s="108">
        <f t="shared" si="13"/>
        <v>0</v>
      </c>
      <c r="AD46" s="176" t="e">
        <f>#N/A</f>
        <v>#N/A</v>
      </c>
      <c r="AE46" s="16" t="s">
        <v>142</v>
      </c>
      <c r="AF46" s="17">
        <f>(AF9+AF10+AF11)/3</f>
        <v>11</v>
      </c>
      <c r="AG46" s="17">
        <f>(AG9+AG10+AG11)/3</f>
        <v>12</v>
      </c>
      <c r="AH46" s="3">
        <f t="shared" si="8"/>
        <v>0</v>
      </c>
    </row>
    <row r="47" spans="1:34" ht="15" customHeight="1" hidden="1">
      <c r="A47" s="154">
        <v>44</v>
      </c>
      <c r="B47" s="155">
        <f t="shared" si="0"/>
        <v>0</v>
      </c>
      <c r="C47" s="155">
        <f t="shared" si="9"/>
        <v>0</v>
      </c>
      <c r="D47" s="155">
        <f t="shared" si="2"/>
        <v>0</v>
      </c>
      <c r="E47" s="155">
        <f t="shared" si="3"/>
        <v>0</v>
      </c>
      <c r="F47" s="155">
        <f t="shared" si="4"/>
        <v>0</v>
      </c>
      <c r="G47" s="177">
        <v>544</v>
      </c>
      <c r="H47" s="178"/>
      <c r="I47" s="179"/>
      <c r="J47" s="96"/>
      <c r="K47" s="97"/>
      <c r="L47" s="111"/>
      <c r="M47" s="167"/>
      <c r="N47" s="100">
        <f t="shared" si="10"/>
        <v>0</v>
      </c>
      <c r="O47" s="112"/>
      <c r="P47" s="102">
        <f>IF(O47="","",IF(VLOOKUP($G47,'[1]I.'!$B$7:$AP$324,38,0)&gt;0,VLOOKUP($G47,'[1]I.'!$B$7:$AP$324,38,0),""))</f>
        <v>0</v>
      </c>
      <c r="Q47" s="103">
        <f t="shared" si="17"/>
        <v>0</v>
      </c>
      <c r="R47" s="101"/>
      <c r="S47" s="102">
        <f>IF(R47="","",IF(VLOOKUP($G47,'[1]II.'!$B$7:$AO$324,38,0)&gt;0,VLOOKUP($G47,'[1]II.'!$B$7:$AO$324,38,0),""))</f>
        <v>0</v>
      </c>
      <c r="T47" s="105">
        <f t="shared" si="16"/>
        <v>0</v>
      </c>
      <c r="U47" s="101"/>
      <c r="V47" s="102">
        <f>IF(U47="","",IF(VLOOKUP($G47,'[1]III.'!$B$7:$AO$324,38,0)&gt;0,VLOOKUP($G47,'[1]III.'!$B$7:$AO$324,38,0),""))</f>
        <v>0</v>
      </c>
      <c r="W47" s="105">
        <f t="shared" si="18"/>
        <v>0</v>
      </c>
      <c r="X47" s="160"/>
      <c r="Y47" s="102">
        <f>IF(X47="","",IF(VLOOKUP($G47,'[1]IV.'!$B$7:$AP$324,39,0)&gt;0,VLOOKUP($G47,'[1]IV.'!$B$7:$AP$324,39,0),""))</f>
        <v>0</v>
      </c>
      <c r="Z47" s="105">
        <f t="shared" si="12"/>
        <v>0</v>
      </c>
      <c r="AA47" s="107"/>
      <c r="AB47" s="102">
        <f>IF(AA47="","",IF(VLOOKUP($G47,'[1]V.'!$B$7:$AO$324,38,0)&gt;0,VLOOKUP($G47,'[1]V.'!$B$7:$AO$324,38,0),""))</f>
        <v>0</v>
      </c>
      <c r="AC47" s="108">
        <f t="shared" si="13"/>
        <v>0</v>
      </c>
      <c r="AD47" s="176" t="e">
        <f>#N/A</f>
        <v>#N/A</v>
      </c>
      <c r="AE47" s="16" t="s">
        <v>143</v>
      </c>
      <c r="AF47" s="17">
        <f>(AF9+AF10+AF11+AF12)/4</f>
        <v>10.25</v>
      </c>
      <c r="AG47" s="17">
        <f>(AG9+AG10+AG11+AG12)/4</f>
        <v>11.2</v>
      </c>
      <c r="AH47" s="3">
        <f t="shared" si="8"/>
        <v>0</v>
      </c>
    </row>
    <row r="48" spans="1:34" ht="15" customHeight="1" hidden="1">
      <c r="A48" s="154">
        <v>45</v>
      </c>
      <c r="B48" s="155">
        <f t="shared" si="0"/>
        <v>0</v>
      </c>
      <c r="C48" s="155">
        <f t="shared" si="9"/>
        <v>0</v>
      </c>
      <c r="D48" s="155">
        <f t="shared" si="2"/>
        <v>0</v>
      </c>
      <c r="E48" s="155">
        <f t="shared" si="3"/>
        <v>0</v>
      </c>
      <c r="F48" s="155">
        <f t="shared" si="4"/>
        <v>0</v>
      </c>
      <c r="G48" s="177">
        <v>545</v>
      </c>
      <c r="H48" s="178"/>
      <c r="I48" s="179"/>
      <c r="J48" s="96"/>
      <c r="K48" s="97"/>
      <c r="L48" s="111"/>
      <c r="M48" s="167"/>
      <c r="N48" s="100">
        <f t="shared" si="10"/>
        <v>0</v>
      </c>
      <c r="O48" s="112"/>
      <c r="P48" s="102">
        <f>IF(O48="","",IF(VLOOKUP($G48,'[1]I.'!$B$7:$AP$324,38,0)&gt;0,VLOOKUP($G48,'[1]I.'!$B$7:$AP$324,38,0),""))</f>
        <v>0</v>
      </c>
      <c r="Q48" s="103">
        <f t="shared" si="17"/>
        <v>0</v>
      </c>
      <c r="R48" s="101"/>
      <c r="S48" s="102">
        <f>IF(R48="","",IF(VLOOKUP($G48,'[1]II.'!$B$7:$AO$324,38,0)&gt;0,VLOOKUP($G48,'[1]II.'!$B$7:$AO$324,38,0),""))</f>
        <v>0</v>
      </c>
      <c r="T48" s="105">
        <f t="shared" si="16"/>
        <v>0</v>
      </c>
      <c r="U48" s="101"/>
      <c r="V48" s="102">
        <f>IF(U48="","",IF(VLOOKUP($G48,'[1]III.'!$B$7:$AO$324,38,0)&gt;0,VLOOKUP($G48,'[1]III.'!$B$7:$AO$324,38,0),""))</f>
        <v>0</v>
      </c>
      <c r="W48" s="105">
        <f t="shared" si="18"/>
        <v>0</v>
      </c>
      <c r="X48" s="160"/>
      <c r="Y48" s="102">
        <f>IF(X48="","",IF(VLOOKUP($G48,'[1]IV.'!$B$7:$AP$324,39,0)&gt;0,VLOOKUP($G48,'[1]IV.'!$B$7:$AP$324,39,0),""))</f>
        <v>0</v>
      </c>
      <c r="Z48" s="105">
        <f t="shared" si="12"/>
        <v>0</v>
      </c>
      <c r="AA48" s="107"/>
      <c r="AB48" s="102">
        <f>IF(AA48="","",IF(VLOOKUP($G48,'[1]V.'!$B$7:$AO$324,38,0)&gt;0,VLOOKUP($G48,'[1]V.'!$B$7:$AO$324,38,0),""))</f>
        <v>0</v>
      </c>
      <c r="AC48" s="108">
        <f t="shared" si="13"/>
        <v>0</v>
      </c>
      <c r="AD48" s="176" t="e">
        <f>#N/A</f>
        <v>#N/A</v>
      </c>
      <c r="AE48" s="16" t="s">
        <v>144</v>
      </c>
      <c r="AF48" s="17">
        <f>(AF9+AF10+AF11+AF12+AF13)/5</f>
        <v>9.6</v>
      </c>
      <c r="AG48" s="17">
        <f>(AG9+AG10+AG11+AG12+AG13)/5</f>
        <v>10.5</v>
      </c>
      <c r="AH48" s="3">
        <f t="shared" si="8"/>
        <v>0</v>
      </c>
    </row>
    <row r="49" spans="1:34" ht="15" customHeight="1" hidden="1">
      <c r="A49" s="154">
        <v>46</v>
      </c>
      <c r="B49" s="155">
        <f t="shared" si="0"/>
        <v>0</v>
      </c>
      <c r="C49" s="155">
        <f t="shared" si="9"/>
        <v>0</v>
      </c>
      <c r="D49" s="155">
        <f t="shared" si="2"/>
        <v>0</v>
      </c>
      <c r="E49" s="155">
        <f t="shared" si="3"/>
        <v>0</v>
      </c>
      <c r="F49" s="155">
        <f t="shared" si="4"/>
        <v>0</v>
      </c>
      <c r="G49" s="177">
        <v>546</v>
      </c>
      <c r="H49" s="178"/>
      <c r="I49" s="179"/>
      <c r="J49" s="96"/>
      <c r="K49" s="97"/>
      <c r="L49" s="111"/>
      <c r="M49" s="167"/>
      <c r="N49" s="100">
        <f t="shared" si="10"/>
        <v>0</v>
      </c>
      <c r="O49" s="112"/>
      <c r="P49" s="102">
        <f>IF(O49="","",IF(VLOOKUP($G49,'[1]I.'!$B$7:$AP$324,38,0)&gt;0,VLOOKUP($G49,'[1]I.'!$B$7:$AP$324,38,0),""))</f>
        <v>0</v>
      </c>
      <c r="Q49" s="103">
        <f t="shared" si="17"/>
        <v>0</v>
      </c>
      <c r="R49" s="101"/>
      <c r="S49" s="102">
        <f>IF(R49="","",IF(VLOOKUP($G49,'[1]II.'!$B$7:$AO$324,38,0)&gt;0,VLOOKUP($G49,'[1]II.'!$B$7:$AO$324,38,0),""))</f>
        <v>0</v>
      </c>
      <c r="T49" s="105">
        <f t="shared" si="16"/>
        <v>0</v>
      </c>
      <c r="U49" s="101"/>
      <c r="V49" s="102">
        <f>IF(U49="","",IF(VLOOKUP($G49,'[1]III.'!$B$7:$AO$324,38,0)&gt;0,VLOOKUP($G49,'[1]III.'!$B$7:$AO$324,38,0),""))</f>
        <v>0</v>
      </c>
      <c r="W49" s="105">
        <f t="shared" si="18"/>
        <v>0</v>
      </c>
      <c r="X49" s="160"/>
      <c r="Y49" s="102">
        <f>IF(X49="","",IF(VLOOKUP($G49,'[1]IV.'!$B$7:$AP$324,39,0)&gt;0,VLOOKUP($G49,'[1]IV.'!$B$7:$AP$324,39,0),""))</f>
        <v>0</v>
      </c>
      <c r="Z49" s="105">
        <f t="shared" si="12"/>
        <v>0</v>
      </c>
      <c r="AA49" s="107"/>
      <c r="AB49" s="102">
        <f>IF(AA49="","",IF(VLOOKUP($G49,'[1]V.'!$B$7:$AO$324,38,0)&gt;0,VLOOKUP($G49,'[1]V.'!$B$7:$AO$324,38,0),""))</f>
        <v>0</v>
      </c>
      <c r="AC49" s="108">
        <f t="shared" si="13"/>
        <v>0</v>
      </c>
      <c r="AD49" s="176" t="e">
        <f aca="true" t="shared" si="19" ref="AD49:AD53">NA()</f>
        <v>#N/A</v>
      </c>
      <c r="AE49" s="16" t="s">
        <v>145</v>
      </c>
      <c r="AF49" s="17">
        <f>(AF9+AF10+AF11+AF12+AF13+AF14)/6</f>
        <v>9</v>
      </c>
      <c r="AG49" s="17">
        <f>(AG9+AG10+AG11+AG12+AG13+AG14)/6</f>
        <v>9.85</v>
      </c>
      <c r="AH49" s="3">
        <f t="shared" si="8"/>
        <v>0</v>
      </c>
    </row>
    <row r="50" spans="1:34" ht="15" customHeight="1" hidden="1">
      <c r="A50" s="154">
        <v>47</v>
      </c>
      <c r="B50" s="155">
        <f t="shared" si="0"/>
        <v>0</v>
      </c>
      <c r="C50" s="155">
        <f t="shared" si="9"/>
        <v>0</v>
      </c>
      <c r="D50" s="155">
        <f t="shared" si="2"/>
        <v>0</v>
      </c>
      <c r="E50" s="155">
        <f t="shared" si="3"/>
        <v>0</v>
      </c>
      <c r="F50" s="155">
        <f t="shared" si="4"/>
        <v>0</v>
      </c>
      <c r="G50" s="177">
        <v>547</v>
      </c>
      <c r="H50" s="178"/>
      <c r="I50" s="179"/>
      <c r="J50" s="96"/>
      <c r="K50" s="97"/>
      <c r="L50" s="111"/>
      <c r="M50" s="167"/>
      <c r="N50" s="100">
        <f t="shared" si="10"/>
        <v>0</v>
      </c>
      <c r="O50" s="112"/>
      <c r="P50" s="102">
        <f>IF(O50="","",IF(VLOOKUP($G50,'[1]I.'!$B$7:$AP$324,38,0)&gt;0,VLOOKUP($G50,'[1]I.'!$B$7:$AP$324,38,0),""))</f>
        <v>0</v>
      </c>
      <c r="Q50" s="103">
        <f t="shared" si="17"/>
        <v>0</v>
      </c>
      <c r="R50" s="101"/>
      <c r="S50" s="102">
        <f>IF(R50="","",IF(VLOOKUP($G50,'[1]II.'!$B$7:$AO$324,38,0)&gt;0,VLOOKUP($G50,'[1]II.'!$B$7:$AO$324,38,0),""))</f>
        <v>0</v>
      </c>
      <c r="T50" s="105">
        <f t="shared" si="16"/>
        <v>0</v>
      </c>
      <c r="U50" s="101"/>
      <c r="V50" s="102">
        <f>IF(U50="","",IF(VLOOKUP($G50,'[1]III.'!$B$7:$AO$324,38,0)&gt;0,VLOOKUP($G50,'[1]III.'!$B$7:$AO$324,38,0),""))</f>
        <v>0</v>
      </c>
      <c r="W50" s="105">
        <f t="shared" si="18"/>
        <v>0</v>
      </c>
      <c r="X50" s="160"/>
      <c r="Y50" s="102">
        <f>IF(X50="","",IF(VLOOKUP($G50,'[1]IV.'!$B$7:$AP$324,39,0)&gt;0,VLOOKUP($G50,'[1]IV.'!$B$7:$AP$324,39,0),""))</f>
        <v>0</v>
      </c>
      <c r="Z50" s="105">
        <f t="shared" si="12"/>
        <v>0</v>
      </c>
      <c r="AA50" s="107"/>
      <c r="AB50" s="102">
        <f>IF(AA50="","",IF(VLOOKUP($G50,'[1]V.'!$B$7:$AO$324,38,0)&gt;0,VLOOKUP($G50,'[1]V.'!$B$7:$AO$324,38,0),""))</f>
        <v>0</v>
      </c>
      <c r="AC50" s="108">
        <f t="shared" si="13"/>
        <v>0</v>
      </c>
      <c r="AD50" s="176" t="e">
        <f t="shared" si="19"/>
        <v>#N/A</v>
      </c>
      <c r="AE50" s="16" t="s">
        <v>146</v>
      </c>
      <c r="AF50" s="17">
        <f>(AF10+AF11)/2</f>
        <v>10</v>
      </c>
      <c r="AG50" s="17">
        <f>(AG10+AG11)/2</f>
        <v>10.95</v>
      </c>
      <c r="AH50" s="3">
        <f t="shared" si="8"/>
        <v>0</v>
      </c>
    </row>
    <row r="51" spans="1:34" ht="15" customHeight="1" hidden="1">
      <c r="A51" s="154">
        <v>48</v>
      </c>
      <c r="B51" s="155">
        <f t="shared" si="0"/>
        <v>0</v>
      </c>
      <c r="C51" s="155">
        <f t="shared" si="9"/>
        <v>0</v>
      </c>
      <c r="D51" s="155">
        <f t="shared" si="2"/>
        <v>0</v>
      </c>
      <c r="E51" s="155">
        <f t="shared" si="3"/>
        <v>0</v>
      </c>
      <c r="F51" s="155">
        <f t="shared" si="4"/>
        <v>0</v>
      </c>
      <c r="G51" s="177">
        <v>548</v>
      </c>
      <c r="H51" s="178"/>
      <c r="I51" s="179"/>
      <c r="J51" s="96"/>
      <c r="K51" s="97"/>
      <c r="L51" s="111"/>
      <c r="M51" s="167"/>
      <c r="N51" s="100">
        <f t="shared" si="10"/>
        <v>0</v>
      </c>
      <c r="O51" s="112"/>
      <c r="P51" s="102">
        <f>IF(O51="","",IF(VLOOKUP($G51,'[1]I.'!$B$7:$AP$324,38,0)&gt;0,VLOOKUP($G51,'[1]I.'!$B$7:$AP$324,38,0),""))</f>
        <v>0</v>
      </c>
      <c r="Q51" s="103">
        <f t="shared" si="17"/>
        <v>0</v>
      </c>
      <c r="R51" s="101"/>
      <c r="S51" s="102">
        <f>IF(R51="","",IF(VLOOKUP($G51,'[1]II.'!$B$7:$AO$324,38,0)&gt;0,VLOOKUP($G51,'[1]II.'!$B$7:$AO$324,38,0),""))</f>
        <v>0</v>
      </c>
      <c r="T51" s="105">
        <f t="shared" si="16"/>
        <v>0</v>
      </c>
      <c r="U51" s="101"/>
      <c r="V51" s="102">
        <f>IF(U51="","",IF(VLOOKUP($G51,'[1]III.'!$B$7:$AO$324,38,0)&gt;0,VLOOKUP($G51,'[1]III.'!$B$7:$AO$324,38,0),""))</f>
        <v>0</v>
      </c>
      <c r="W51" s="105">
        <f t="shared" si="18"/>
        <v>0</v>
      </c>
      <c r="X51" s="160"/>
      <c r="Y51" s="102">
        <f>IF(X51="","",IF(VLOOKUP($G51,'[1]IV.'!$B$7:$AP$324,39,0)&gt;0,VLOOKUP($G51,'[1]IV.'!$B$7:$AP$324,39,0),""))</f>
        <v>0</v>
      </c>
      <c r="Z51" s="105">
        <f t="shared" si="12"/>
        <v>0</v>
      </c>
      <c r="AA51" s="107"/>
      <c r="AB51" s="102">
        <f>IF(AA51="","",IF(VLOOKUP($G51,'[1]V.'!$B$7:$AO$324,38,0)&gt;0,VLOOKUP($G51,'[1]V.'!$B$7:$AO$324,38,0),""))</f>
        <v>0</v>
      </c>
      <c r="AC51" s="108">
        <f t="shared" si="13"/>
        <v>0</v>
      </c>
      <c r="AD51" s="176" t="e">
        <f t="shared" si="19"/>
        <v>#N/A</v>
      </c>
      <c r="AE51" s="16" t="s">
        <v>147</v>
      </c>
      <c r="AF51" s="17">
        <f>(AF10+AF11+AF12)/3</f>
        <v>9.333333333333334</v>
      </c>
      <c r="AG51" s="17">
        <f>(AG10+AG11+AG12)/3</f>
        <v>10.233333333333333</v>
      </c>
      <c r="AH51" s="3">
        <f t="shared" si="8"/>
        <v>0</v>
      </c>
    </row>
    <row r="52" spans="1:34" ht="15" customHeight="1" hidden="1">
      <c r="A52" s="154">
        <v>49</v>
      </c>
      <c r="B52" s="155">
        <f t="shared" si="0"/>
        <v>0</v>
      </c>
      <c r="C52" s="155">
        <f t="shared" si="9"/>
        <v>0</v>
      </c>
      <c r="D52" s="155">
        <f t="shared" si="2"/>
        <v>0</v>
      </c>
      <c r="E52" s="155">
        <f t="shared" si="3"/>
        <v>0</v>
      </c>
      <c r="F52" s="155">
        <f t="shared" si="4"/>
        <v>0</v>
      </c>
      <c r="G52" s="177">
        <v>549</v>
      </c>
      <c r="H52" s="178"/>
      <c r="I52" s="179"/>
      <c r="J52" s="96"/>
      <c r="K52" s="97"/>
      <c r="L52" s="111"/>
      <c r="M52" s="167"/>
      <c r="N52" s="100">
        <f t="shared" si="10"/>
        <v>0</v>
      </c>
      <c r="O52" s="112"/>
      <c r="P52" s="102">
        <f>IF(O52="","",IF(VLOOKUP($G52,'[1]I.'!$B$7:$AP$324,38,0)&gt;0,VLOOKUP($G52,'[1]I.'!$B$7:$AP$324,38,0),""))</f>
        <v>0</v>
      </c>
      <c r="Q52" s="103">
        <f t="shared" si="17"/>
        <v>0</v>
      </c>
      <c r="R52" s="101"/>
      <c r="S52" s="102">
        <f>IF(R52="","",IF(VLOOKUP($G52,'[1]II.'!$B$7:$AO$324,38,0)&gt;0,VLOOKUP($G52,'[1]II.'!$B$7:$AO$324,38,0),""))</f>
        <v>0</v>
      </c>
      <c r="T52" s="105">
        <f t="shared" si="16"/>
        <v>0</v>
      </c>
      <c r="U52" s="101"/>
      <c r="V52" s="102">
        <f>IF(U52="","",IF(VLOOKUP($G52,'[1]III.'!$B$7:$AO$324,38,0)&gt;0,VLOOKUP($G52,'[1]III.'!$B$7:$AO$324,38,0),""))</f>
        <v>0</v>
      </c>
      <c r="W52" s="105">
        <f t="shared" si="18"/>
        <v>0</v>
      </c>
      <c r="X52" s="160"/>
      <c r="Y52" s="102">
        <f>IF(X52="","",IF(VLOOKUP($G52,'[1]IV.'!$B$7:$AP$324,39,0)&gt;0,VLOOKUP($G52,'[1]IV.'!$B$7:$AP$324,39,0),""))</f>
        <v>0</v>
      </c>
      <c r="Z52" s="105">
        <f t="shared" si="12"/>
        <v>0</v>
      </c>
      <c r="AA52" s="107"/>
      <c r="AB52" s="102">
        <f>IF(AA52="","",IF(VLOOKUP($G52,'[1]V.'!$B$7:$AO$324,38,0)&gt;0,VLOOKUP($G52,'[1]V.'!$B$7:$AO$324,38,0),""))</f>
        <v>0</v>
      </c>
      <c r="AC52" s="108">
        <f t="shared" si="13"/>
        <v>0</v>
      </c>
      <c r="AD52" s="176" t="e">
        <f t="shared" si="19"/>
        <v>#N/A</v>
      </c>
      <c r="AE52" s="16" t="s">
        <v>148</v>
      </c>
      <c r="AF52" s="17">
        <f>(AF10+AF11+AF12+AF13)/4</f>
        <v>8.75</v>
      </c>
      <c r="AG52" s="17">
        <f>(AG10+AG11+AG12+AG13)/4</f>
        <v>9.6</v>
      </c>
      <c r="AH52" s="3">
        <f t="shared" si="8"/>
        <v>0</v>
      </c>
    </row>
    <row r="53" spans="1:34" ht="15" customHeight="1" hidden="1">
      <c r="A53" s="193">
        <v>50</v>
      </c>
      <c r="B53" s="155">
        <f t="shared" si="0"/>
        <v>0</v>
      </c>
      <c r="C53" s="155">
        <f t="shared" si="9"/>
        <v>0</v>
      </c>
      <c r="D53" s="155">
        <f t="shared" si="2"/>
        <v>0</v>
      </c>
      <c r="E53" s="155">
        <f t="shared" si="3"/>
        <v>0</v>
      </c>
      <c r="F53" s="155">
        <f t="shared" si="4"/>
        <v>0</v>
      </c>
      <c r="G53" s="177">
        <v>550</v>
      </c>
      <c r="H53" s="194"/>
      <c r="I53" s="195"/>
      <c r="J53" s="196"/>
      <c r="K53" s="197"/>
      <c r="L53" s="198"/>
      <c r="M53" s="199"/>
      <c r="N53" s="100">
        <f t="shared" si="10"/>
        <v>0</v>
      </c>
      <c r="O53" s="200"/>
      <c r="P53" s="201">
        <f>IF(O53="","",IF(VLOOKUP($G53,'[1]I.'!$B$7:$AP$324,38,0)&gt;0,VLOOKUP($G53,'[1]I.'!$B$7:$AP$324,38,0),""))</f>
        <v>0</v>
      </c>
      <c r="Q53" s="202">
        <f t="shared" si="17"/>
        <v>0</v>
      </c>
      <c r="R53" s="203"/>
      <c r="S53" s="201">
        <f>IF(R53="","",IF(VLOOKUP($G53,'[1]II.'!$B$7:$AO$324,38,0)&gt;0,VLOOKUP($G53,'[1]II.'!$B$7:$AO$324,38,0),""))</f>
        <v>0</v>
      </c>
      <c r="T53" s="204">
        <f t="shared" si="16"/>
        <v>0</v>
      </c>
      <c r="U53" s="203"/>
      <c r="V53" s="201">
        <f>IF(U53="","",IF(VLOOKUP($G53,'[1]III.'!$B$7:$AO$324,38,0)&gt;0,VLOOKUP($G53,'[1]III.'!$B$7:$AO$324,38,0),""))</f>
        <v>0</v>
      </c>
      <c r="W53" s="204">
        <f t="shared" si="18"/>
        <v>0</v>
      </c>
      <c r="X53" s="205"/>
      <c r="Y53" s="201">
        <f>IF(X53="","",IF(VLOOKUP($G53,'[1]IV.'!$B$7:$AP$324,39,0)&gt;0,VLOOKUP($G53,'[1]IV.'!$B$7:$AP$324,39,0),""))</f>
        <v>0</v>
      </c>
      <c r="Z53" s="204">
        <f t="shared" si="12"/>
        <v>0</v>
      </c>
      <c r="AA53" s="206"/>
      <c r="AB53" s="201">
        <f>IF(AA53="","",IF(VLOOKUP($G53,'[1]V.'!$B$7:$AO$324,38,0)&gt;0,VLOOKUP($G53,'[1]V.'!$B$7:$AO$324,38,0),""))</f>
        <v>0</v>
      </c>
      <c r="AC53" s="207">
        <f t="shared" si="13"/>
        <v>0</v>
      </c>
      <c r="AD53" s="176" t="e">
        <f t="shared" si="19"/>
        <v>#N/A</v>
      </c>
      <c r="AE53" s="16" t="s">
        <v>149</v>
      </c>
      <c r="AF53" s="17">
        <f>(AF10+AF11+AF12+AF13+AF14)/5</f>
        <v>8.2</v>
      </c>
      <c r="AG53" s="17">
        <f>(AG10+AG11+AG12+AG13+AG14)/5</f>
        <v>9</v>
      </c>
      <c r="AH53" s="3">
        <f t="shared" si="8"/>
        <v>0</v>
      </c>
    </row>
    <row r="54" spans="1:34" s="213" customFormat="1" ht="25.5" customHeight="1">
      <c r="A54" s="208"/>
      <c r="B54"/>
      <c r="C54"/>
      <c r="D54"/>
      <c r="E54"/>
      <c r="F54"/>
      <c r="G54"/>
      <c r="H54" s="208"/>
      <c r="I54" s="36" t="s">
        <v>150</v>
      </c>
      <c r="J54" s="209">
        <f>$J$2-2</f>
        <v>2007</v>
      </c>
      <c r="K54" s="210" t="s">
        <v>5</v>
      </c>
      <c r="L54" s="211">
        <f>$J$2-1</f>
        <v>2008</v>
      </c>
      <c r="M54" s="26"/>
      <c r="N54" s="212"/>
      <c r="O54" s="7"/>
      <c r="P54" s="8"/>
      <c r="Q54" s="9"/>
      <c r="R54" s="10"/>
      <c r="S54" s="11"/>
      <c r="T54" s="12"/>
      <c r="U54" s="10"/>
      <c r="V54" s="11"/>
      <c r="W54" s="12"/>
      <c r="X54" s="13"/>
      <c r="Y54" s="11"/>
      <c r="Z54" s="12"/>
      <c r="AA54" s="11"/>
      <c r="AB54" s="11"/>
      <c r="AC54" s="14"/>
      <c r="AD54" s="15"/>
      <c r="AE54" s="16" t="s">
        <v>71</v>
      </c>
      <c r="AF54" s="17">
        <f>(AF11+AF12)/2</f>
        <v>8.5</v>
      </c>
      <c r="AG54" s="17">
        <f>(AG11+AG12)/2</f>
        <v>9.350000000000001</v>
      </c>
      <c r="AH54" s="3">
        <f t="shared" si="8"/>
        <v>0</v>
      </c>
    </row>
    <row r="55" spans="1:34" s="220" customFormat="1" ht="30" customHeight="1">
      <c r="A55" s="214" t="s">
        <v>12</v>
      </c>
      <c r="B55" s="215"/>
      <c r="C55" s="215"/>
      <c r="D55" s="215"/>
      <c r="E55" s="215"/>
      <c r="F55" s="215"/>
      <c r="G55" s="216" t="s">
        <v>13</v>
      </c>
      <c r="H55" s="217" t="s">
        <v>14</v>
      </c>
      <c r="I55" s="217" t="s">
        <v>15</v>
      </c>
      <c r="J55" s="218" t="s">
        <v>16</v>
      </c>
      <c r="K55" s="49" t="s">
        <v>17</v>
      </c>
      <c r="L55" s="49" t="s">
        <v>17</v>
      </c>
      <c r="M55" s="50" t="s">
        <v>18</v>
      </c>
      <c r="N55" s="51" t="s">
        <v>19</v>
      </c>
      <c r="O55" s="52">
        <f>$O$3</f>
        <v>0</v>
      </c>
      <c r="P55" s="52"/>
      <c r="Q55" s="52"/>
      <c r="R55" s="219">
        <f>$R$3</f>
        <v>0</v>
      </c>
      <c r="S55" s="219"/>
      <c r="T55" s="219"/>
      <c r="U55" s="52">
        <f>$U$3</f>
        <v>0</v>
      </c>
      <c r="V55" s="52"/>
      <c r="W55" s="52"/>
      <c r="X55" s="52">
        <f>$X$3</f>
        <v>0</v>
      </c>
      <c r="Y55" s="52"/>
      <c r="Z55" s="52"/>
      <c r="AA55" s="52">
        <f>$AA$3</f>
        <v>0</v>
      </c>
      <c r="AB55" s="52"/>
      <c r="AC55" s="52"/>
      <c r="AD55" s="54" t="s">
        <v>21</v>
      </c>
      <c r="AE55" s="16" t="s">
        <v>151</v>
      </c>
      <c r="AF55" s="17">
        <f>(AF11+AF12+AF13)/3</f>
        <v>8</v>
      </c>
      <c r="AG55" s="17">
        <f>(AG11+AG12+AG13)/3</f>
        <v>8.8</v>
      </c>
      <c r="AH55" s="3">
        <f t="shared" si="8"/>
        <v>0</v>
      </c>
    </row>
    <row r="56" spans="1:34" ht="15" customHeight="1">
      <c r="A56" s="59">
        <v>1</v>
      </c>
      <c r="B56" s="60">
        <f aca="true" t="shared" si="20" ref="B56:B105">IF(O56&gt;"",COUNTIF($O$56:O56,"I."),"")</f>
        <v>1</v>
      </c>
      <c r="C56" s="60">
        <f aca="true" t="shared" si="21" ref="C56:C105">IF(R56&gt;"",COUNTIF(R$56:$R56,"II."),"")</f>
        <v>1</v>
      </c>
      <c r="D56" s="60">
        <f aca="true" t="shared" si="22" ref="D56:D105">IF(U56&gt;"",COUNTIF($U$56:U56,"III."),"")</f>
        <v>1</v>
      </c>
      <c r="E56" s="60">
        <f aca="true" t="shared" si="23" ref="E56:E105">IF(X56&gt;"",COUNTIF($X$56:X56,"IV."),"")</f>
        <v>1</v>
      </c>
      <c r="F56" s="60">
        <f aca="true" t="shared" si="24" ref="F56:F105">IF(AA56&gt;"",COUNTIF(AA$56:$AA56,"V."),"")</f>
        <v>0</v>
      </c>
      <c r="G56" s="180">
        <v>552</v>
      </c>
      <c r="H56" s="85" t="s">
        <v>152</v>
      </c>
      <c r="I56" s="86" t="s">
        <v>153</v>
      </c>
      <c r="J56" s="87">
        <v>2008</v>
      </c>
      <c r="K56" s="65"/>
      <c r="L56" s="151" t="s">
        <v>39</v>
      </c>
      <c r="M56" s="182" t="s">
        <v>26</v>
      </c>
      <c r="N56" s="68">
        <v>111</v>
      </c>
      <c r="O56" s="69" t="s">
        <v>7</v>
      </c>
      <c r="P56" s="70" t="s">
        <v>27</v>
      </c>
      <c r="Q56" s="71">
        <v>30</v>
      </c>
      <c r="R56" s="81" t="s">
        <v>8</v>
      </c>
      <c r="S56" s="70" t="s">
        <v>32</v>
      </c>
      <c r="T56" s="72">
        <v>21</v>
      </c>
      <c r="U56" s="69" t="s">
        <v>9</v>
      </c>
      <c r="V56" s="70" t="s">
        <v>27</v>
      </c>
      <c r="W56" s="72">
        <v>30</v>
      </c>
      <c r="X56" s="73" t="s">
        <v>10</v>
      </c>
      <c r="Y56" s="70" t="s">
        <v>27</v>
      </c>
      <c r="Z56" s="72">
        <v>30</v>
      </c>
      <c r="AA56" s="74"/>
      <c r="AB56" s="70"/>
      <c r="AC56" s="75">
        <v>0</v>
      </c>
      <c r="AD56" s="76">
        <v>1</v>
      </c>
      <c r="AE56" s="16" t="s">
        <v>154</v>
      </c>
      <c r="AF56" s="17">
        <f>(AF11+AF12+AF13+AF14)/4</f>
        <v>7.5</v>
      </c>
      <c r="AG56" s="17">
        <f>(AG11+AG12+AG13+AG14)/4</f>
        <v>8.25</v>
      </c>
      <c r="AH56" s="3">
        <f t="shared" si="8"/>
        <v>0</v>
      </c>
    </row>
    <row r="57" spans="1:34" ht="15" customHeight="1">
      <c r="A57" s="59">
        <v>2</v>
      </c>
      <c r="B57" s="60">
        <f t="shared" si="20"/>
        <v>2</v>
      </c>
      <c r="C57" s="60">
        <f t="shared" si="21"/>
        <v>2</v>
      </c>
      <c r="D57" s="60">
        <f t="shared" si="22"/>
        <v>2</v>
      </c>
      <c r="E57" s="60">
        <f t="shared" si="23"/>
        <v>2</v>
      </c>
      <c r="F57" s="60">
        <f t="shared" si="24"/>
        <v>0</v>
      </c>
      <c r="G57" s="177">
        <v>582</v>
      </c>
      <c r="H57" s="94" t="s">
        <v>96</v>
      </c>
      <c r="I57" s="95" t="s">
        <v>155</v>
      </c>
      <c r="J57" s="157">
        <v>2007</v>
      </c>
      <c r="K57" s="221"/>
      <c r="L57" s="137" t="s">
        <v>156</v>
      </c>
      <c r="M57" s="167" t="s">
        <v>26</v>
      </c>
      <c r="N57" s="100">
        <v>69</v>
      </c>
      <c r="O57" s="112" t="s">
        <v>7</v>
      </c>
      <c r="P57" s="102" t="s">
        <v>28</v>
      </c>
      <c r="Q57" s="103">
        <v>25</v>
      </c>
      <c r="R57" s="185" t="s">
        <v>8</v>
      </c>
      <c r="S57" s="102" t="s">
        <v>28</v>
      </c>
      <c r="T57" s="105">
        <v>25</v>
      </c>
      <c r="U57" s="101" t="s">
        <v>9</v>
      </c>
      <c r="V57" s="102" t="s">
        <v>57</v>
      </c>
      <c r="W57" s="105">
        <v>9</v>
      </c>
      <c r="X57" s="106" t="s">
        <v>10</v>
      </c>
      <c r="Y57" s="102" t="s">
        <v>146</v>
      </c>
      <c r="Z57" s="105">
        <v>10</v>
      </c>
      <c r="AA57" s="107"/>
      <c r="AB57" s="102"/>
      <c r="AC57" s="108">
        <v>0</v>
      </c>
      <c r="AD57" s="76">
        <v>2</v>
      </c>
      <c r="AE57" s="16" t="s">
        <v>157</v>
      </c>
      <c r="AF57" s="17">
        <f>(AF11+AF12+AF13+AF14+AF15)/5</f>
        <v>7</v>
      </c>
      <c r="AG57" s="17">
        <f>(AG11+AG12+AG13+AG14+AG15)/5</f>
        <v>7.7</v>
      </c>
      <c r="AH57" s="3">
        <f t="shared" si="8"/>
        <v>0</v>
      </c>
    </row>
    <row r="58" spans="1:34" ht="15" customHeight="1">
      <c r="A58" s="59">
        <v>3</v>
      </c>
      <c r="B58" s="60">
        <f t="shared" si="20"/>
        <v>3</v>
      </c>
      <c r="C58" s="60">
        <f t="shared" si="21"/>
        <v>0</v>
      </c>
      <c r="D58" s="60">
        <f t="shared" si="22"/>
        <v>3</v>
      </c>
      <c r="E58" s="60">
        <f t="shared" si="23"/>
        <v>3</v>
      </c>
      <c r="F58" s="60">
        <f t="shared" si="24"/>
        <v>0</v>
      </c>
      <c r="G58" s="177">
        <v>574</v>
      </c>
      <c r="H58" s="94" t="s">
        <v>158</v>
      </c>
      <c r="I58" s="184" t="s">
        <v>159</v>
      </c>
      <c r="J58" s="157">
        <v>2007</v>
      </c>
      <c r="K58" s="158"/>
      <c r="L58" s="137" t="s">
        <v>39</v>
      </c>
      <c r="M58" s="167" t="s">
        <v>26</v>
      </c>
      <c r="N58" s="100">
        <v>63</v>
      </c>
      <c r="O58" s="101" t="s">
        <v>7</v>
      </c>
      <c r="P58" s="102" t="s">
        <v>49</v>
      </c>
      <c r="Q58" s="103">
        <v>13</v>
      </c>
      <c r="R58" s="185"/>
      <c r="S58" s="102"/>
      <c r="T58" s="105">
        <v>0</v>
      </c>
      <c r="U58" s="101" t="s">
        <v>9</v>
      </c>
      <c r="V58" s="102" t="s">
        <v>28</v>
      </c>
      <c r="W58" s="105">
        <v>25</v>
      </c>
      <c r="X58" s="106" t="s">
        <v>10</v>
      </c>
      <c r="Y58" s="102" t="s">
        <v>28</v>
      </c>
      <c r="Z58" s="105">
        <v>25</v>
      </c>
      <c r="AA58" s="107"/>
      <c r="AB58" s="102"/>
      <c r="AC58" s="108">
        <v>0</v>
      </c>
      <c r="AD58" s="76">
        <v>3</v>
      </c>
      <c r="AE58" s="16" t="s">
        <v>160</v>
      </c>
      <c r="AF58" s="17">
        <f>(AF11+AF12+AF13+AF14+AF15+AF16)/6</f>
        <v>6.5</v>
      </c>
      <c r="AG58" s="17">
        <f>(AG11+AG12+AG13+AG14+AG15+AG16)/6</f>
        <v>7.1499999999999995</v>
      </c>
      <c r="AH58" s="3">
        <f t="shared" si="8"/>
        <v>0</v>
      </c>
    </row>
    <row r="59" spans="1:34" ht="15" customHeight="1">
      <c r="A59" s="59">
        <v>4</v>
      </c>
      <c r="B59" s="60">
        <f t="shared" si="20"/>
        <v>4</v>
      </c>
      <c r="C59" s="60">
        <f t="shared" si="21"/>
        <v>3</v>
      </c>
      <c r="D59" s="60">
        <f t="shared" si="22"/>
        <v>4</v>
      </c>
      <c r="E59" s="60">
        <f t="shared" si="23"/>
        <v>4</v>
      </c>
      <c r="F59" s="60">
        <f t="shared" si="24"/>
        <v>0</v>
      </c>
      <c r="G59" s="177">
        <v>565</v>
      </c>
      <c r="H59" s="222" t="s">
        <v>161</v>
      </c>
      <c r="I59" s="223" t="s">
        <v>162</v>
      </c>
      <c r="J59" s="96">
        <v>2008</v>
      </c>
      <c r="K59" s="110"/>
      <c r="L59" s="137" t="s">
        <v>25</v>
      </c>
      <c r="M59" s="167" t="s">
        <v>26</v>
      </c>
      <c r="N59" s="100">
        <v>56</v>
      </c>
      <c r="O59" s="112" t="s">
        <v>7</v>
      </c>
      <c r="P59" s="102" t="s">
        <v>40</v>
      </c>
      <c r="Q59" s="103">
        <v>15</v>
      </c>
      <c r="R59" s="101" t="s">
        <v>8</v>
      </c>
      <c r="S59" s="102" t="s">
        <v>41</v>
      </c>
      <c r="T59" s="105">
        <v>18</v>
      </c>
      <c r="U59" s="185" t="s">
        <v>9</v>
      </c>
      <c r="V59" s="102" t="s">
        <v>49</v>
      </c>
      <c r="W59" s="105">
        <v>13</v>
      </c>
      <c r="X59" s="106" t="s">
        <v>10</v>
      </c>
      <c r="Y59" s="102" t="s">
        <v>146</v>
      </c>
      <c r="Z59" s="105">
        <v>10</v>
      </c>
      <c r="AA59" s="175"/>
      <c r="AB59" s="102"/>
      <c r="AC59" s="108">
        <v>0</v>
      </c>
      <c r="AD59" s="76">
        <v>4</v>
      </c>
      <c r="AE59" s="16" t="s">
        <v>163</v>
      </c>
      <c r="AF59" s="17">
        <f>(AF12+AF13)/2</f>
        <v>7.5</v>
      </c>
      <c r="AG59" s="17">
        <f>(AG12+AG13)/2</f>
        <v>8.25</v>
      </c>
      <c r="AH59" s="3">
        <f t="shared" si="8"/>
        <v>0</v>
      </c>
    </row>
    <row r="60" spans="1:34" ht="15" customHeight="1">
      <c r="A60" s="59">
        <v>5</v>
      </c>
      <c r="B60" s="60">
        <f t="shared" si="20"/>
        <v>5</v>
      </c>
      <c r="C60" s="60">
        <f t="shared" si="21"/>
        <v>4</v>
      </c>
      <c r="D60" s="60">
        <f t="shared" si="22"/>
        <v>5</v>
      </c>
      <c r="E60" s="60">
        <f t="shared" si="23"/>
        <v>5</v>
      </c>
      <c r="F60" s="60">
        <f t="shared" si="24"/>
        <v>0</v>
      </c>
      <c r="G60" s="180">
        <v>551</v>
      </c>
      <c r="H60" s="149" t="s">
        <v>164</v>
      </c>
      <c r="I60" s="224" t="s">
        <v>165</v>
      </c>
      <c r="J60" s="77">
        <v>2008</v>
      </c>
      <c r="K60" s="78"/>
      <c r="L60" s="79" t="s">
        <v>111</v>
      </c>
      <c r="M60" s="182" t="s">
        <v>26</v>
      </c>
      <c r="N60" s="68">
        <v>53</v>
      </c>
      <c r="O60" s="69" t="s">
        <v>7</v>
      </c>
      <c r="P60" s="70" t="s">
        <v>57</v>
      </c>
      <c r="Q60" s="71">
        <v>9</v>
      </c>
      <c r="R60" s="81" t="s">
        <v>8</v>
      </c>
      <c r="S60" s="70" t="s">
        <v>141</v>
      </c>
      <c r="T60" s="72">
        <v>12</v>
      </c>
      <c r="U60" s="69" t="s">
        <v>9</v>
      </c>
      <c r="V60" s="70" t="s">
        <v>53</v>
      </c>
      <c r="W60" s="72">
        <v>11</v>
      </c>
      <c r="X60" s="82" t="s">
        <v>10</v>
      </c>
      <c r="Y60" s="70" t="s">
        <v>32</v>
      </c>
      <c r="Z60" s="72">
        <v>21</v>
      </c>
      <c r="AA60" s="74"/>
      <c r="AB60" s="70"/>
      <c r="AC60" s="75">
        <v>0</v>
      </c>
      <c r="AD60" s="76">
        <v>5</v>
      </c>
      <c r="AE60" s="16" t="s">
        <v>166</v>
      </c>
      <c r="AF60" s="17">
        <f>(AF12+AF13+AF14)/3</f>
        <v>7</v>
      </c>
      <c r="AG60" s="17">
        <f>(AG12+AG13+AG14)/3</f>
        <v>7.7</v>
      </c>
      <c r="AH60" s="3">
        <f t="shared" si="8"/>
        <v>0</v>
      </c>
    </row>
    <row r="61" spans="1:34" ht="15" customHeight="1">
      <c r="A61" s="59">
        <v>6</v>
      </c>
      <c r="B61" s="60">
        <f t="shared" si="20"/>
        <v>0</v>
      </c>
      <c r="C61" s="60">
        <f t="shared" si="21"/>
        <v>5</v>
      </c>
      <c r="D61" s="60">
        <f t="shared" si="22"/>
        <v>6</v>
      </c>
      <c r="E61" s="60">
        <f t="shared" si="23"/>
        <v>0</v>
      </c>
      <c r="F61" s="60">
        <f t="shared" si="24"/>
        <v>0</v>
      </c>
      <c r="G61" s="177">
        <v>569</v>
      </c>
      <c r="H61" s="222" t="s">
        <v>167</v>
      </c>
      <c r="I61" s="225" t="s">
        <v>97</v>
      </c>
      <c r="J61" s="96">
        <v>2008</v>
      </c>
      <c r="K61" s="226"/>
      <c r="L61" s="111" t="s">
        <v>168</v>
      </c>
      <c r="M61" s="167" t="s">
        <v>26</v>
      </c>
      <c r="N61" s="100">
        <v>48</v>
      </c>
      <c r="O61" s="112"/>
      <c r="P61" s="102"/>
      <c r="Q61" s="103">
        <v>0</v>
      </c>
      <c r="R61" s="101" t="s">
        <v>8</v>
      </c>
      <c r="S61" s="102" t="s">
        <v>27</v>
      </c>
      <c r="T61" s="105">
        <v>30</v>
      </c>
      <c r="U61" s="101" t="s">
        <v>9</v>
      </c>
      <c r="V61" s="102" t="s">
        <v>41</v>
      </c>
      <c r="W61" s="105">
        <v>18</v>
      </c>
      <c r="X61" s="106"/>
      <c r="Y61" s="102"/>
      <c r="Z61" s="105">
        <v>0</v>
      </c>
      <c r="AA61" s="107"/>
      <c r="AB61" s="102"/>
      <c r="AC61" s="108">
        <v>0</v>
      </c>
      <c r="AD61" s="76">
        <v>6</v>
      </c>
      <c r="AE61" s="16" t="s">
        <v>169</v>
      </c>
      <c r="AF61" s="17">
        <f>(AF12+AF13+AF14+AF15)/4</f>
        <v>6.5</v>
      </c>
      <c r="AG61" s="17">
        <f>(AG12+AG13+AG14+AG15)/4</f>
        <v>7.15</v>
      </c>
      <c r="AH61" s="3">
        <f t="shared" si="8"/>
        <v>0</v>
      </c>
    </row>
    <row r="62" spans="1:34" ht="15" customHeight="1">
      <c r="A62" s="59">
        <v>7</v>
      </c>
      <c r="B62" s="60">
        <f t="shared" si="20"/>
        <v>0</v>
      </c>
      <c r="C62" s="60">
        <f t="shared" si="21"/>
        <v>0</v>
      </c>
      <c r="D62" s="60">
        <f t="shared" si="22"/>
        <v>7</v>
      </c>
      <c r="E62" s="60">
        <f t="shared" si="23"/>
        <v>6</v>
      </c>
      <c r="F62" s="60">
        <f t="shared" si="24"/>
        <v>0</v>
      </c>
      <c r="G62" s="177">
        <v>589</v>
      </c>
      <c r="H62" s="94" t="s">
        <v>170</v>
      </c>
      <c r="I62" s="184" t="s">
        <v>171</v>
      </c>
      <c r="J62" s="157">
        <v>2007</v>
      </c>
      <c r="K62" s="158"/>
      <c r="L62" s="137" t="s">
        <v>25</v>
      </c>
      <c r="M62" s="167" t="s">
        <v>26</v>
      </c>
      <c r="N62" s="100">
        <v>39</v>
      </c>
      <c r="O62" s="112"/>
      <c r="P62" s="102"/>
      <c r="Q62" s="103">
        <v>0</v>
      </c>
      <c r="R62" s="101"/>
      <c r="S62" s="102"/>
      <c r="T62" s="105">
        <v>0</v>
      </c>
      <c r="U62" s="101" t="s">
        <v>9</v>
      </c>
      <c r="V62" s="102" t="s">
        <v>32</v>
      </c>
      <c r="W62" s="105">
        <v>21</v>
      </c>
      <c r="X62" s="160" t="s">
        <v>10</v>
      </c>
      <c r="Y62" s="102" t="s">
        <v>41</v>
      </c>
      <c r="Z62" s="105">
        <v>18</v>
      </c>
      <c r="AA62" s="107"/>
      <c r="AB62" s="102"/>
      <c r="AC62" s="108">
        <v>0</v>
      </c>
      <c r="AD62" s="113" t="s">
        <v>146</v>
      </c>
      <c r="AE62" s="16" t="s">
        <v>172</v>
      </c>
      <c r="AF62" s="17">
        <f>(AF12+AF13+AF14+AF15+AF16)/5</f>
        <v>6</v>
      </c>
      <c r="AG62" s="17">
        <f>(AG12+AG13+AG14+AG15+AG16)/5</f>
        <v>6.6</v>
      </c>
      <c r="AH62" s="3">
        <f t="shared" si="8"/>
        <v>0</v>
      </c>
    </row>
    <row r="63" spans="1:34" ht="15" customHeight="1">
      <c r="A63" s="59">
        <v>8</v>
      </c>
      <c r="B63" s="60">
        <f t="shared" si="20"/>
        <v>6</v>
      </c>
      <c r="C63" s="60">
        <f t="shared" si="21"/>
        <v>6</v>
      </c>
      <c r="D63" s="60">
        <f t="shared" si="22"/>
        <v>8</v>
      </c>
      <c r="E63" s="60">
        <f t="shared" si="23"/>
        <v>7</v>
      </c>
      <c r="F63" s="60">
        <f t="shared" si="24"/>
        <v>0</v>
      </c>
      <c r="G63" s="177">
        <v>576</v>
      </c>
      <c r="H63" s="94" t="s">
        <v>173</v>
      </c>
      <c r="I63" s="184" t="s">
        <v>174</v>
      </c>
      <c r="J63" s="157">
        <v>2007</v>
      </c>
      <c r="K63" s="158"/>
      <c r="L63" s="111" t="s">
        <v>39</v>
      </c>
      <c r="M63" s="167" t="s">
        <v>26</v>
      </c>
      <c r="N63" s="100">
        <v>39</v>
      </c>
      <c r="O63" s="101" t="s">
        <v>7</v>
      </c>
      <c r="P63" s="102" t="s">
        <v>32</v>
      </c>
      <c r="Q63" s="103">
        <v>21</v>
      </c>
      <c r="R63" s="101" t="s">
        <v>8</v>
      </c>
      <c r="S63" s="102" t="s">
        <v>36</v>
      </c>
      <c r="T63" s="105">
        <v>7</v>
      </c>
      <c r="U63" s="101" t="s">
        <v>9</v>
      </c>
      <c r="V63" s="102" t="s">
        <v>65</v>
      </c>
      <c r="W63" s="105">
        <v>6</v>
      </c>
      <c r="X63" s="106" t="s">
        <v>10</v>
      </c>
      <c r="Y63" s="102" t="s">
        <v>45</v>
      </c>
      <c r="Z63" s="105">
        <v>5</v>
      </c>
      <c r="AA63" s="107"/>
      <c r="AB63" s="102"/>
      <c r="AC63" s="108">
        <v>0</v>
      </c>
      <c r="AD63" s="113" t="s">
        <v>146</v>
      </c>
      <c r="AE63" s="16" t="s">
        <v>175</v>
      </c>
      <c r="AF63" s="17">
        <f>(AF12+AF13+AF14+AF15+AF16+AF17)/6</f>
        <v>5.5</v>
      </c>
      <c r="AG63" s="17">
        <f>(AG12+AG13+AG14+AG15+AG16+AG17)/6</f>
        <v>6.05</v>
      </c>
      <c r="AH63" s="3">
        <f t="shared" si="8"/>
        <v>0</v>
      </c>
    </row>
    <row r="64" spans="1:34" ht="15" customHeight="1">
      <c r="A64" s="59">
        <v>9</v>
      </c>
      <c r="B64" s="60">
        <f t="shared" si="20"/>
        <v>7</v>
      </c>
      <c r="C64" s="60">
        <f t="shared" si="21"/>
        <v>7</v>
      </c>
      <c r="D64" s="60">
        <f t="shared" si="22"/>
        <v>9</v>
      </c>
      <c r="E64" s="60">
        <f t="shared" si="23"/>
        <v>8</v>
      </c>
      <c r="F64" s="60">
        <f t="shared" si="24"/>
        <v>0</v>
      </c>
      <c r="G64" s="177">
        <v>575</v>
      </c>
      <c r="H64" s="227" t="s">
        <v>176</v>
      </c>
      <c r="I64" s="228" t="s">
        <v>177</v>
      </c>
      <c r="J64" s="157">
        <v>2007</v>
      </c>
      <c r="K64" s="158"/>
      <c r="L64" s="137" t="s">
        <v>44</v>
      </c>
      <c r="M64" s="167" t="s">
        <v>26</v>
      </c>
      <c r="N64" s="100">
        <v>33</v>
      </c>
      <c r="O64" s="101" t="s">
        <v>7</v>
      </c>
      <c r="P64" s="102" t="s">
        <v>41</v>
      </c>
      <c r="Q64" s="103">
        <v>18</v>
      </c>
      <c r="R64" s="101" t="s">
        <v>8</v>
      </c>
      <c r="S64" s="102" t="s">
        <v>45</v>
      </c>
      <c r="T64" s="105">
        <v>5</v>
      </c>
      <c r="U64" s="101" t="s">
        <v>9</v>
      </c>
      <c r="V64" s="102" t="s">
        <v>52</v>
      </c>
      <c r="W64" s="105">
        <v>4</v>
      </c>
      <c r="X64" s="106" t="s">
        <v>10</v>
      </c>
      <c r="Y64" s="102" t="s">
        <v>65</v>
      </c>
      <c r="Z64" s="105">
        <v>6</v>
      </c>
      <c r="AA64" s="107"/>
      <c r="AB64" s="102"/>
      <c r="AC64" s="108">
        <v>0</v>
      </c>
      <c r="AD64" s="76">
        <v>9</v>
      </c>
      <c r="AE64" s="16" t="s">
        <v>178</v>
      </c>
      <c r="AF64" s="17">
        <f>(AF13+AF14)/2</f>
        <v>6.5</v>
      </c>
      <c r="AG64" s="17">
        <f>(AG13+AG14)/2</f>
        <v>7.15</v>
      </c>
      <c r="AH64" s="3">
        <f t="shared" si="8"/>
        <v>0</v>
      </c>
    </row>
    <row r="65" spans="1:34" ht="15" customHeight="1">
      <c r="A65" s="59">
        <v>10</v>
      </c>
      <c r="B65" s="60">
        <f t="shared" si="20"/>
        <v>0</v>
      </c>
      <c r="C65" s="60">
        <f t="shared" si="21"/>
        <v>8</v>
      </c>
      <c r="D65" s="60">
        <f t="shared" si="22"/>
        <v>0</v>
      </c>
      <c r="E65" s="60">
        <f t="shared" si="23"/>
        <v>9</v>
      </c>
      <c r="F65" s="60">
        <f t="shared" si="24"/>
        <v>0</v>
      </c>
      <c r="G65" s="177">
        <v>586</v>
      </c>
      <c r="H65" s="94" t="s">
        <v>179</v>
      </c>
      <c r="I65" s="184" t="s">
        <v>180</v>
      </c>
      <c r="J65" s="96">
        <v>2007</v>
      </c>
      <c r="K65" s="110"/>
      <c r="L65" s="111" t="s">
        <v>181</v>
      </c>
      <c r="M65" s="167" t="s">
        <v>26</v>
      </c>
      <c r="N65" s="100">
        <v>28</v>
      </c>
      <c r="O65" s="112"/>
      <c r="P65" s="102"/>
      <c r="Q65" s="103">
        <v>0</v>
      </c>
      <c r="R65" s="185" t="s">
        <v>8</v>
      </c>
      <c r="S65" s="102" t="s">
        <v>40</v>
      </c>
      <c r="T65" s="105">
        <v>15</v>
      </c>
      <c r="U65" s="101"/>
      <c r="V65" s="102"/>
      <c r="W65" s="105">
        <v>0</v>
      </c>
      <c r="X65" s="160" t="s">
        <v>10</v>
      </c>
      <c r="Y65" s="102" t="s">
        <v>49</v>
      </c>
      <c r="Z65" s="105">
        <v>13</v>
      </c>
      <c r="AA65" s="107"/>
      <c r="AB65" s="102"/>
      <c r="AC65" s="108">
        <v>0</v>
      </c>
      <c r="AD65" s="76">
        <v>10</v>
      </c>
      <c r="AE65" s="16" t="s">
        <v>182</v>
      </c>
      <c r="AF65" s="17">
        <f>(AF13+AF14+AF15)/3</f>
        <v>6</v>
      </c>
      <c r="AG65" s="17">
        <f>(AG13+AG14+AG15)/3</f>
        <v>6.6000000000000005</v>
      </c>
      <c r="AH65" s="3">
        <f t="shared" si="8"/>
        <v>0</v>
      </c>
    </row>
    <row r="66" spans="1:34" ht="15" customHeight="1">
      <c r="A66" s="59">
        <v>11</v>
      </c>
      <c r="B66" s="60">
        <f t="shared" si="20"/>
        <v>8</v>
      </c>
      <c r="C66" s="60">
        <f t="shared" si="21"/>
        <v>9</v>
      </c>
      <c r="D66" s="60">
        <f t="shared" si="22"/>
        <v>10</v>
      </c>
      <c r="E66" s="60">
        <f t="shared" si="23"/>
        <v>10</v>
      </c>
      <c r="F66" s="60">
        <f t="shared" si="24"/>
        <v>0</v>
      </c>
      <c r="G66" s="177">
        <v>572</v>
      </c>
      <c r="H66" s="94" t="s">
        <v>183</v>
      </c>
      <c r="I66" s="184" t="s">
        <v>38</v>
      </c>
      <c r="J66" s="157">
        <v>2007</v>
      </c>
      <c r="K66" s="158"/>
      <c r="L66" s="98" t="s">
        <v>56</v>
      </c>
      <c r="M66" s="167" t="s">
        <v>26</v>
      </c>
      <c r="N66" s="100">
        <v>27</v>
      </c>
      <c r="O66" s="112" t="s">
        <v>7</v>
      </c>
      <c r="P66" s="102" t="s">
        <v>61</v>
      </c>
      <c r="Q66" s="103">
        <v>8</v>
      </c>
      <c r="R66" s="185" t="s">
        <v>8</v>
      </c>
      <c r="S66" s="102" t="s">
        <v>141</v>
      </c>
      <c r="T66" s="105">
        <v>12</v>
      </c>
      <c r="U66" s="101" t="s">
        <v>9</v>
      </c>
      <c r="V66" s="102" t="s">
        <v>74</v>
      </c>
      <c r="W66" s="105">
        <v>3</v>
      </c>
      <c r="X66" s="106" t="s">
        <v>10</v>
      </c>
      <c r="Y66" s="102" t="s">
        <v>52</v>
      </c>
      <c r="Z66" s="105">
        <v>4</v>
      </c>
      <c r="AA66" s="107"/>
      <c r="AB66" s="102"/>
      <c r="AC66" s="108">
        <v>0</v>
      </c>
      <c r="AD66" s="76">
        <v>11</v>
      </c>
      <c r="AE66" s="16" t="s">
        <v>184</v>
      </c>
      <c r="AF66" s="17">
        <f>(AF13+AF14+AF15+AF16)/4</f>
        <v>5.5</v>
      </c>
      <c r="AG66" s="17">
        <f>(AG13+AG14+AG15+AG16)/4</f>
        <v>6.050000000000001</v>
      </c>
      <c r="AH66" s="3">
        <f t="shared" si="8"/>
        <v>0</v>
      </c>
    </row>
    <row r="67" spans="1:34" ht="15" customHeight="1">
      <c r="A67" s="59">
        <v>12</v>
      </c>
      <c r="B67" s="60">
        <f t="shared" si="20"/>
        <v>0</v>
      </c>
      <c r="C67" s="60">
        <f t="shared" si="21"/>
        <v>0</v>
      </c>
      <c r="D67" s="60">
        <f t="shared" si="22"/>
        <v>11</v>
      </c>
      <c r="E67" s="60">
        <f t="shared" si="23"/>
        <v>11</v>
      </c>
      <c r="F67" s="60">
        <f t="shared" si="24"/>
        <v>0</v>
      </c>
      <c r="G67" s="180">
        <v>588</v>
      </c>
      <c r="H67" s="229" t="s">
        <v>66</v>
      </c>
      <c r="I67" s="230" t="s">
        <v>185</v>
      </c>
      <c r="J67" s="64">
        <v>2007</v>
      </c>
      <c r="K67" s="231"/>
      <c r="L67" s="66" t="s">
        <v>25</v>
      </c>
      <c r="M67" s="182" t="s">
        <v>26</v>
      </c>
      <c r="N67" s="68">
        <v>22</v>
      </c>
      <c r="O67" s="69"/>
      <c r="P67" s="70"/>
      <c r="Q67" s="71">
        <v>0</v>
      </c>
      <c r="R67" s="69"/>
      <c r="S67" s="70"/>
      <c r="T67" s="72">
        <v>0</v>
      </c>
      <c r="U67" s="69" t="s">
        <v>9</v>
      </c>
      <c r="V67" s="70" t="s">
        <v>40</v>
      </c>
      <c r="W67" s="72">
        <v>15</v>
      </c>
      <c r="X67" s="73" t="s">
        <v>10</v>
      </c>
      <c r="Y67" s="70" t="s">
        <v>36</v>
      </c>
      <c r="Z67" s="72">
        <v>7</v>
      </c>
      <c r="AA67" s="74"/>
      <c r="AB67" s="70"/>
      <c r="AC67" s="75">
        <v>0</v>
      </c>
      <c r="AD67" s="76">
        <v>12</v>
      </c>
      <c r="AE67" s="16" t="s">
        <v>186</v>
      </c>
      <c r="AF67" s="17">
        <f>(AF13+AF14+AF15+AF16+AF17)/5</f>
        <v>5</v>
      </c>
      <c r="AG67" s="17">
        <f>(AG13+AG14+AG15+AG16+AG17)/5</f>
        <v>5.500000000000001</v>
      </c>
      <c r="AH67" s="3">
        <f t="shared" si="8"/>
        <v>0</v>
      </c>
    </row>
    <row r="68" spans="1:34" ht="15" customHeight="1">
      <c r="A68" s="147">
        <v>13</v>
      </c>
      <c r="B68" s="148">
        <f t="shared" si="20"/>
        <v>9</v>
      </c>
      <c r="C68" s="148">
        <f t="shared" si="21"/>
        <v>10</v>
      </c>
      <c r="D68" s="148">
        <f t="shared" si="22"/>
        <v>12</v>
      </c>
      <c r="E68" s="60">
        <f t="shared" si="23"/>
        <v>0</v>
      </c>
      <c r="F68" s="60">
        <f t="shared" si="24"/>
        <v>0</v>
      </c>
      <c r="G68" s="177">
        <v>578</v>
      </c>
      <c r="H68" s="94" t="s">
        <v>187</v>
      </c>
      <c r="I68" s="184" t="s">
        <v>155</v>
      </c>
      <c r="J68" s="157">
        <v>2007</v>
      </c>
      <c r="K68" s="158"/>
      <c r="L68" s="137" t="s">
        <v>39</v>
      </c>
      <c r="M68" s="167" t="s">
        <v>26</v>
      </c>
      <c r="N68" s="100">
        <v>17</v>
      </c>
      <c r="O68" s="112" t="s">
        <v>7</v>
      </c>
      <c r="P68" s="102" t="s">
        <v>53</v>
      </c>
      <c r="Q68" s="103">
        <v>11</v>
      </c>
      <c r="R68" s="185" t="s">
        <v>8</v>
      </c>
      <c r="S68" s="102" t="s">
        <v>52</v>
      </c>
      <c r="T68" s="105">
        <v>4</v>
      </c>
      <c r="U68" s="101" t="s">
        <v>9</v>
      </c>
      <c r="V68" s="102" t="s">
        <v>78</v>
      </c>
      <c r="W68" s="105">
        <v>2</v>
      </c>
      <c r="X68" s="160"/>
      <c r="Y68" s="102"/>
      <c r="Z68" s="105">
        <v>0</v>
      </c>
      <c r="AA68" s="107"/>
      <c r="AB68" s="102"/>
      <c r="AC68" s="108">
        <v>0</v>
      </c>
      <c r="AD68" s="153">
        <v>13</v>
      </c>
      <c r="AE68" s="16" t="s">
        <v>188</v>
      </c>
      <c r="AF68" s="17">
        <f>(AF13+AF14+AF15+AF16+AF17+AF18)/6</f>
        <v>4.5</v>
      </c>
      <c r="AG68" s="17">
        <f>(AG13+AG14+AG15+AG16+AG17+AG18)/6</f>
        <v>4.95</v>
      </c>
      <c r="AH68" s="3">
        <f t="shared" si="8"/>
        <v>0</v>
      </c>
    </row>
    <row r="69" spans="1:34" ht="15" customHeight="1">
      <c r="A69" s="154">
        <v>14</v>
      </c>
      <c r="B69" s="155">
        <f t="shared" si="20"/>
        <v>0</v>
      </c>
      <c r="C69" s="155">
        <f t="shared" si="21"/>
        <v>11</v>
      </c>
      <c r="D69" s="155">
        <f t="shared" si="22"/>
        <v>13</v>
      </c>
      <c r="E69" s="60">
        <f t="shared" si="23"/>
        <v>0</v>
      </c>
      <c r="F69" s="60">
        <f t="shared" si="24"/>
        <v>0</v>
      </c>
      <c r="G69" s="177">
        <v>580</v>
      </c>
      <c r="H69" s="94" t="s">
        <v>189</v>
      </c>
      <c r="I69" s="184" t="s">
        <v>190</v>
      </c>
      <c r="J69" s="157">
        <v>2007</v>
      </c>
      <c r="K69" s="158"/>
      <c r="L69" s="137" t="s">
        <v>39</v>
      </c>
      <c r="M69" s="167" t="s">
        <v>26</v>
      </c>
      <c r="N69" s="100">
        <v>16</v>
      </c>
      <c r="O69" s="112"/>
      <c r="P69" s="102"/>
      <c r="Q69" s="103">
        <v>0</v>
      </c>
      <c r="R69" s="101" t="s">
        <v>8</v>
      </c>
      <c r="S69" s="102" t="s">
        <v>57</v>
      </c>
      <c r="T69" s="105">
        <v>9</v>
      </c>
      <c r="U69" s="101" t="s">
        <v>9</v>
      </c>
      <c r="V69" s="102" t="s">
        <v>36</v>
      </c>
      <c r="W69" s="105">
        <v>7</v>
      </c>
      <c r="X69" s="160"/>
      <c r="Y69" s="102"/>
      <c r="Z69" s="105">
        <v>0</v>
      </c>
      <c r="AA69" s="107"/>
      <c r="AB69" s="102"/>
      <c r="AC69" s="108">
        <v>0</v>
      </c>
      <c r="AD69" s="156">
        <v>14</v>
      </c>
      <c r="AE69" s="16" t="s">
        <v>191</v>
      </c>
      <c r="AF69" s="17">
        <f>(AF14+AF15)/2</f>
        <v>5.5</v>
      </c>
      <c r="AG69" s="17">
        <f>(AG14+AG15)/2</f>
        <v>6.05</v>
      </c>
      <c r="AH69" s="3">
        <f t="shared" si="8"/>
        <v>0</v>
      </c>
    </row>
    <row r="70" spans="1:34" ht="15" customHeight="1">
      <c r="A70" s="154">
        <v>15</v>
      </c>
      <c r="B70" s="155">
        <f t="shared" si="20"/>
        <v>0</v>
      </c>
      <c r="C70" s="155">
        <f t="shared" si="21"/>
        <v>0</v>
      </c>
      <c r="D70" s="155">
        <f t="shared" si="22"/>
        <v>0</v>
      </c>
      <c r="E70" s="60">
        <f t="shared" si="23"/>
        <v>12</v>
      </c>
      <c r="F70" s="60">
        <f t="shared" si="24"/>
        <v>0</v>
      </c>
      <c r="G70" s="177">
        <v>592</v>
      </c>
      <c r="H70" s="94" t="s">
        <v>192</v>
      </c>
      <c r="I70" s="184" t="s">
        <v>67</v>
      </c>
      <c r="J70" s="157">
        <v>2007</v>
      </c>
      <c r="K70" s="158"/>
      <c r="L70" s="137" t="s">
        <v>193</v>
      </c>
      <c r="M70" s="167" t="s">
        <v>26</v>
      </c>
      <c r="N70" s="100">
        <v>15</v>
      </c>
      <c r="O70" s="112"/>
      <c r="P70" s="102"/>
      <c r="Q70" s="103">
        <v>0</v>
      </c>
      <c r="R70" s="101"/>
      <c r="S70" s="102"/>
      <c r="T70" s="105">
        <v>0</v>
      </c>
      <c r="U70" s="101"/>
      <c r="V70" s="102"/>
      <c r="W70" s="105">
        <v>0</v>
      </c>
      <c r="X70" s="160" t="s">
        <v>10</v>
      </c>
      <c r="Y70" s="102" t="s">
        <v>40</v>
      </c>
      <c r="Z70" s="105">
        <v>15</v>
      </c>
      <c r="AA70" s="107"/>
      <c r="AB70" s="102"/>
      <c r="AC70" s="108">
        <v>0</v>
      </c>
      <c r="AD70" s="156">
        <v>15</v>
      </c>
      <c r="AE70" s="16" t="s">
        <v>194</v>
      </c>
      <c r="AF70" s="56">
        <f>(AF14+AF15+AF16)/3</f>
        <v>5</v>
      </c>
      <c r="AG70" s="56">
        <f>(AG14+AG15+AG16)/3</f>
        <v>5.5</v>
      </c>
      <c r="AH70" s="3">
        <f t="shared" si="8"/>
        <v>0</v>
      </c>
    </row>
    <row r="71" spans="1:34" ht="15" customHeight="1">
      <c r="A71" s="154">
        <v>16</v>
      </c>
      <c r="B71" s="155">
        <f t="shared" si="20"/>
        <v>0</v>
      </c>
      <c r="C71" s="155">
        <f t="shared" si="21"/>
        <v>12</v>
      </c>
      <c r="D71" s="155">
        <f t="shared" si="22"/>
        <v>14</v>
      </c>
      <c r="E71" s="60">
        <f t="shared" si="23"/>
        <v>0</v>
      </c>
      <c r="F71" s="60">
        <f t="shared" si="24"/>
        <v>0</v>
      </c>
      <c r="G71" s="177">
        <v>567</v>
      </c>
      <c r="H71" s="94" t="s">
        <v>195</v>
      </c>
      <c r="I71" s="184" t="s">
        <v>180</v>
      </c>
      <c r="J71" s="157">
        <v>2007</v>
      </c>
      <c r="K71" s="158"/>
      <c r="L71" s="137" t="s">
        <v>25</v>
      </c>
      <c r="M71" s="167" t="s">
        <v>26</v>
      </c>
      <c r="N71" s="100">
        <v>13</v>
      </c>
      <c r="O71" s="101"/>
      <c r="P71" s="102"/>
      <c r="Q71" s="103">
        <v>0</v>
      </c>
      <c r="R71" s="101" t="s">
        <v>8</v>
      </c>
      <c r="S71" s="102" t="s">
        <v>61</v>
      </c>
      <c r="T71" s="105">
        <v>8</v>
      </c>
      <c r="U71" s="101" t="s">
        <v>9</v>
      </c>
      <c r="V71" s="102" t="s">
        <v>45</v>
      </c>
      <c r="W71" s="105">
        <v>5</v>
      </c>
      <c r="X71" s="160"/>
      <c r="Y71" s="102"/>
      <c r="Z71" s="105">
        <v>0</v>
      </c>
      <c r="AA71" s="107"/>
      <c r="AB71" s="102"/>
      <c r="AC71" s="108">
        <v>0</v>
      </c>
      <c r="AD71" s="156">
        <v>16</v>
      </c>
      <c r="AE71" s="16" t="s">
        <v>196</v>
      </c>
      <c r="AF71" s="17">
        <f>(AF14+AF15+AF16+AF17)/4</f>
        <v>4.5</v>
      </c>
      <c r="AG71" s="17">
        <f>(AG14+AG15+AG16+AG17)/4</f>
        <v>4.95</v>
      </c>
      <c r="AH71" s="3">
        <f t="shared" si="8"/>
        <v>0</v>
      </c>
    </row>
    <row r="72" spans="1:34" ht="15" customHeight="1">
      <c r="A72" s="154">
        <v>17</v>
      </c>
      <c r="B72" s="155">
        <f t="shared" si="20"/>
        <v>10</v>
      </c>
      <c r="C72" s="155">
        <f t="shared" si="21"/>
        <v>0</v>
      </c>
      <c r="D72" s="155">
        <f t="shared" si="22"/>
        <v>0</v>
      </c>
      <c r="E72" s="60">
        <f t="shared" si="23"/>
        <v>13</v>
      </c>
      <c r="F72" s="60">
        <f t="shared" si="24"/>
        <v>0</v>
      </c>
      <c r="G72" s="180">
        <v>554</v>
      </c>
      <c r="H72" s="62" t="s">
        <v>197</v>
      </c>
      <c r="I72" s="181" t="s">
        <v>198</v>
      </c>
      <c r="J72" s="77">
        <v>2008</v>
      </c>
      <c r="K72" s="78"/>
      <c r="L72" s="66" t="s">
        <v>39</v>
      </c>
      <c r="M72" s="182" t="s">
        <v>26</v>
      </c>
      <c r="N72" s="68">
        <v>10</v>
      </c>
      <c r="O72" s="69" t="s">
        <v>7</v>
      </c>
      <c r="P72" s="70" t="s">
        <v>36</v>
      </c>
      <c r="Q72" s="71">
        <v>7</v>
      </c>
      <c r="R72" s="69"/>
      <c r="S72" s="70"/>
      <c r="T72" s="72">
        <v>0</v>
      </c>
      <c r="U72" s="69"/>
      <c r="V72" s="70"/>
      <c r="W72" s="72">
        <v>0</v>
      </c>
      <c r="X72" s="73" t="s">
        <v>10</v>
      </c>
      <c r="Y72" s="70" t="s">
        <v>74</v>
      </c>
      <c r="Z72" s="72">
        <v>3</v>
      </c>
      <c r="AA72" s="74"/>
      <c r="AB72" s="70"/>
      <c r="AC72" s="75">
        <v>0</v>
      </c>
      <c r="AD72" s="156">
        <v>17</v>
      </c>
      <c r="AE72" s="16" t="s">
        <v>199</v>
      </c>
      <c r="AF72" s="17">
        <f>(AF14+AF15+AF16+AF17+AF18)/5</f>
        <v>4</v>
      </c>
      <c r="AG72" s="17">
        <f>(AG14+AG15+AG16+AG17+AG18)/5</f>
        <v>4.4</v>
      </c>
      <c r="AH72" s="3">
        <f t="shared" si="8"/>
        <v>0</v>
      </c>
    </row>
    <row r="73" spans="1:34" ht="15" customHeight="1">
      <c r="A73" s="154">
        <v>18</v>
      </c>
      <c r="B73" s="155">
        <f t="shared" si="20"/>
        <v>11</v>
      </c>
      <c r="C73" s="155">
        <f t="shared" si="21"/>
        <v>13</v>
      </c>
      <c r="D73" s="155">
        <f t="shared" si="22"/>
        <v>0</v>
      </c>
      <c r="E73" s="60">
        <f t="shared" si="23"/>
        <v>0</v>
      </c>
      <c r="F73" s="60">
        <f t="shared" si="24"/>
        <v>0</v>
      </c>
      <c r="G73" s="180">
        <v>556</v>
      </c>
      <c r="H73" s="62" t="s">
        <v>200</v>
      </c>
      <c r="I73" s="232" t="s">
        <v>201</v>
      </c>
      <c r="J73" s="64">
        <v>2008</v>
      </c>
      <c r="K73" s="65"/>
      <c r="L73" s="66" t="s">
        <v>39</v>
      </c>
      <c r="M73" s="182" t="s">
        <v>26</v>
      </c>
      <c r="N73" s="68">
        <v>8</v>
      </c>
      <c r="O73" s="69" t="s">
        <v>7</v>
      </c>
      <c r="P73" s="70" t="s">
        <v>65</v>
      </c>
      <c r="Q73" s="71">
        <v>6</v>
      </c>
      <c r="R73" s="69" t="s">
        <v>8</v>
      </c>
      <c r="S73" s="70" t="s">
        <v>78</v>
      </c>
      <c r="T73" s="72">
        <v>2</v>
      </c>
      <c r="U73" s="69"/>
      <c r="V73" s="70"/>
      <c r="W73" s="72">
        <v>0</v>
      </c>
      <c r="X73" s="73"/>
      <c r="Y73" s="70"/>
      <c r="Z73" s="72">
        <v>0</v>
      </c>
      <c r="AA73" s="74"/>
      <c r="AB73" s="70"/>
      <c r="AC73" s="75">
        <v>0</v>
      </c>
      <c r="AD73" s="176" t="s">
        <v>202</v>
      </c>
      <c r="AE73" s="16" t="s">
        <v>203</v>
      </c>
      <c r="AF73" s="17">
        <f>(AF14+AF15+AF16+AF17+AF18+AF19)/6</f>
        <v>3.5</v>
      </c>
      <c r="AG73" s="17">
        <f>(AG14+AG15+AG16+AG17+AG18+AG19)/6</f>
        <v>3.85</v>
      </c>
      <c r="AH73" s="3">
        <f t="shared" si="8"/>
        <v>0</v>
      </c>
    </row>
    <row r="74" spans="1:34" ht="15" customHeight="1">
      <c r="A74" s="154">
        <v>19</v>
      </c>
      <c r="B74" s="155">
        <f t="shared" si="20"/>
        <v>0</v>
      </c>
      <c r="C74" s="155">
        <f t="shared" si="21"/>
        <v>0</v>
      </c>
      <c r="D74" s="155">
        <f t="shared" si="22"/>
        <v>15</v>
      </c>
      <c r="E74" s="60">
        <f t="shared" si="23"/>
        <v>0</v>
      </c>
      <c r="F74" s="60">
        <f t="shared" si="24"/>
        <v>0</v>
      </c>
      <c r="G74" s="177">
        <v>587</v>
      </c>
      <c r="H74" s="94" t="s">
        <v>204</v>
      </c>
      <c r="I74" s="184" t="s">
        <v>205</v>
      </c>
      <c r="J74" s="157">
        <v>2008</v>
      </c>
      <c r="K74" s="158"/>
      <c r="L74" s="111" t="s">
        <v>206</v>
      </c>
      <c r="M74" s="167" t="s">
        <v>26</v>
      </c>
      <c r="N74" s="100">
        <v>8</v>
      </c>
      <c r="O74" s="112"/>
      <c r="P74" s="102"/>
      <c r="Q74" s="103">
        <v>0</v>
      </c>
      <c r="R74" s="101"/>
      <c r="S74" s="102"/>
      <c r="T74" s="105">
        <v>0</v>
      </c>
      <c r="U74" s="101" t="s">
        <v>9</v>
      </c>
      <c r="V74" s="102" t="s">
        <v>61</v>
      </c>
      <c r="W74" s="105">
        <v>8</v>
      </c>
      <c r="X74" s="160"/>
      <c r="Y74" s="102"/>
      <c r="Z74" s="105">
        <v>0</v>
      </c>
      <c r="AA74" s="107"/>
      <c r="AB74" s="102"/>
      <c r="AC74" s="108">
        <v>0</v>
      </c>
      <c r="AD74" s="176" t="s">
        <v>202</v>
      </c>
      <c r="AE74" s="16" t="s">
        <v>68</v>
      </c>
      <c r="AF74" s="17">
        <f>(AF15+AF16)/2</f>
        <v>4.5</v>
      </c>
      <c r="AG74" s="17">
        <f>(AG15+AG16)/2</f>
        <v>4.95</v>
      </c>
      <c r="AH74" s="3">
        <f t="shared" si="8"/>
        <v>0</v>
      </c>
    </row>
    <row r="75" spans="1:34" ht="15" customHeight="1">
      <c r="A75" s="154">
        <v>20</v>
      </c>
      <c r="B75" s="155">
        <f t="shared" si="20"/>
        <v>0</v>
      </c>
      <c r="C75" s="155">
        <f t="shared" si="21"/>
        <v>0</v>
      </c>
      <c r="D75" s="155">
        <f t="shared" si="22"/>
        <v>0</v>
      </c>
      <c r="E75" s="60">
        <f t="shared" si="23"/>
        <v>14</v>
      </c>
      <c r="F75" s="60">
        <f t="shared" si="24"/>
        <v>0</v>
      </c>
      <c r="G75" s="177">
        <v>591</v>
      </c>
      <c r="H75" s="94" t="s">
        <v>207</v>
      </c>
      <c r="I75" s="184" t="s">
        <v>208</v>
      </c>
      <c r="J75" s="157">
        <v>2007</v>
      </c>
      <c r="K75" s="158"/>
      <c r="L75" s="233" t="s">
        <v>209</v>
      </c>
      <c r="M75" s="167" t="s">
        <v>26</v>
      </c>
      <c r="N75" s="100">
        <v>8</v>
      </c>
      <c r="O75" s="112"/>
      <c r="P75" s="102"/>
      <c r="Q75" s="103">
        <v>0</v>
      </c>
      <c r="R75" s="101"/>
      <c r="S75" s="102"/>
      <c r="T75" s="105">
        <v>0</v>
      </c>
      <c r="U75" s="101"/>
      <c r="V75" s="102"/>
      <c r="W75" s="105">
        <v>0</v>
      </c>
      <c r="X75" s="160" t="s">
        <v>10</v>
      </c>
      <c r="Y75" s="102" t="s">
        <v>61</v>
      </c>
      <c r="Z75" s="105">
        <v>8</v>
      </c>
      <c r="AA75" s="107"/>
      <c r="AB75" s="102"/>
      <c r="AC75" s="108">
        <v>0</v>
      </c>
      <c r="AD75" s="176" t="s">
        <v>202</v>
      </c>
      <c r="AE75" s="16" t="s">
        <v>210</v>
      </c>
      <c r="AF75" s="17">
        <f>(AF15+AF16+AF17)/3</f>
        <v>4</v>
      </c>
      <c r="AG75" s="17">
        <f>(AG15+AG16+AG17)/3</f>
        <v>4.3999999999999995</v>
      </c>
      <c r="AH75" s="3">
        <f t="shared" si="8"/>
        <v>0</v>
      </c>
    </row>
    <row r="76" spans="1:34" ht="15" customHeight="1">
      <c r="A76" s="154">
        <v>21</v>
      </c>
      <c r="B76" s="155">
        <f t="shared" si="20"/>
        <v>0</v>
      </c>
      <c r="C76" s="155">
        <f t="shared" si="21"/>
        <v>14</v>
      </c>
      <c r="D76" s="155">
        <f t="shared" si="22"/>
        <v>16</v>
      </c>
      <c r="E76" s="60">
        <f t="shared" si="23"/>
        <v>0</v>
      </c>
      <c r="F76" s="60">
        <f t="shared" si="24"/>
        <v>0</v>
      </c>
      <c r="G76" s="177">
        <v>583</v>
      </c>
      <c r="H76" s="222" t="s">
        <v>63</v>
      </c>
      <c r="I76" s="223" t="s">
        <v>211</v>
      </c>
      <c r="J76" s="157">
        <v>2007</v>
      </c>
      <c r="K76" s="158"/>
      <c r="L76" s="137" t="s">
        <v>25</v>
      </c>
      <c r="M76" s="167" t="s">
        <v>26</v>
      </c>
      <c r="N76" s="100">
        <v>6</v>
      </c>
      <c r="O76" s="234"/>
      <c r="P76" s="102"/>
      <c r="Q76" s="103">
        <v>0</v>
      </c>
      <c r="R76" s="235" t="s">
        <v>8</v>
      </c>
      <c r="S76" s="102" t="s">
        <v>65</v>
      </c>
      <c r="T76" s="105">
        <v>6</v>
      </c>
      <c r="U76" s="101" t="s">
        <v>9</v>
      </c>
      <c r="V76" s="102" t="s">
        <v>102</v>
      </c>
      <c r="W76" s="105">
        <v>0</v>
      </c>
      <c r="X76" s="160"/>
      <c r="Y76" s="102"/>
      <c r="Z76" s="105">
        <v>0</v>
      </c>
      <c r="AA76" s="107"/>
      <c r="AB76" s="102"/>
      <c r="AC76" s="108">
        <v>0</v>
      </c>
      <c r="AD76" s="156">
        <v>21</v>
      </c>
      <c r="AE76" s="16" t="s">
        <v>212</v>
      </c>
      <c r="AF76" s="17">
        <f>(AF15+AF16+AF17+AF18)/4</f>
        <v>3.5</v>
      </c>
      <c r="AG76" s="17">
        <f>(AG15+AG16+AG17+AG18)/4</f>
        <v>3.8499999999999996</v>
      </c>
      <c r="AH76" s="3">
        <f t="shared" si="8"/>
        <v>0</v>
      </c>
    </row>
    <row r="77" spans="1:34" ht="15" customHeight="1">
      <c r="A77" s="154">
        <v>22</v>
      </c>
      <c r="B77" s="155">
        <f t="shared" si="20"/>
        <v>12</v>
      </c>
      <c r="C77" s="155">
        <f t="shared" si="21"/>
        <v>0</v>
      </c>
      <c r="D77" s="155">
        <f t="shared" si="22"/>
        <v>0</v>
      </c>
      <c r="E77" s="60">
        <f t="shared" si="23"/>
        <v>0</v>
      </c>
      <c r="F77" s="60">
        <f t="shared" si="24"/>
        <v>0</v>
      </c>
      <c r="G77" s="180">
        <v>560</v>
      </c>
      <c r="H77" s="149" t="s">
        <v>213</v>
      </c>
      <c r="I77" s="224" t="s">
        <v>214</v>
      </c>
      <c r="J77" s="77">
        <v>2007</v>
      </c>
      <c r="K77" s="78"/>
      <c r="L77" s="79" t="s">
        <v>215</v>
      </c>
      <c r="M77" s="182" t="s">
        <v>26</v>
      </c>
      <c r="N77" s="68">
        <v>5</v>
      </c>
      <c r="O77" s="69" t="s">
        <v>7</v>
      </c>
      <c r="P77" s="70" t="s">
        <v>45</v>
      </c>
      <c r="Q77" s="71">
        <v>5</v>
      </c>
      <c r="R77" s="69"/>
      <c r="S77" s="70"/>
      <c r="T77" s="72">
        <v>0</v>
      </c>
      <c r="U77" s="69"/>
      <c r="V77" s="70"/>
      <c r="W77" s="72">
        <v>0</v>
      </c>
      <c r="X77" s="73"/>
      <c r="Y77" s="70"/>
      <c r="Z77" s="72">
        <v>0</v>
      </c>
      <c r="AA77" s="74"/>
      <c r="AB77" s="70"/>
      <c r="AC77" s="75">
        <v>0</v>
      </c>
      <c r="AD77" s="156">
        <v>22</v>
      </c>
      <c r="AE77" s="16" t="s">
        <v>216</v>
      </c>
      <c r="AF77" s="17">
        <f>(AF15+AF16+AF17+AF18+AF19)/5</f>
        <v>3</v>
      </c>
      <c r="AG77" s="17">
        <f aca="true" t="shared" si="25" ref="AG77:AG93">AF77+0.5</f>
        <v>3.5</v>
      </c>
      <c r="AH77" s="3">
        <f t="shared" si="8"/>
        <v>0</v>
      </c>
    </row>
    <row r="78" spans="1:34" ht="15" customHeight="1">
      <c r="A78" s="154">
        <v>23</v>
      </c>
      <c r="B78" s="155">
        <f t="shared" si="20"/>
        <v>13</v>
      </c>
      <c r="C78" s="155">
        <f t="shared" si="21"/>
        <v>0</v>
      </c>
      <c r="D78" s="155">
        <f t="shared" si="22"/>
        <v>0</v>
      </c>
      <c r="E78" s="60">
        <f t="shared" si="23"/>
        <v>15</v>
      </c>
      <c r="F78" s="60">
        <f t="shared" si="24"/>
        <v>0</v>
      </c>
      <c r="G78" s="180">
        <v>557</v>
      </c>
      <c r="H78" s="85" t="s">
        <v>217</v>
      </c>
      <c r="I78" s="232" t="s">
        <v>59</v>
      </c>
      <c r="J78" s="77">
        <v>2008</v>
      </c>
      <c r="K78" s="78"/>
      <c r="L78" s="66" t="s">
        <v>209</v>
      </c>
      <c r="M78" s="182" t="s">
        <v>26</v>
      </c>
      <c r="N78" s="68">
        <v>4</v>
      </c>
      <c r="O78" s="69" t="s">
        <v>7</v>
      </c>
      <c r="P78" s="70" t="s">
        <v>52</v>
      </c>
      <c r="Q78" s="71">
        <v>4</v>
      </c>
      <c r="R78" s="81"/>
      <c r="S78" s="70"/>
      <c r="T78" s="72">
        <v>0</v>
      </c>
      <c r="U78" s="69"/>
      <c r="V78" s="70"/>
      <c r="W78" s="72">
        <v>0</v>
      </c>
      <c r="X78" s="73" t="s">
        <v>10</v>
      </c>
      <c r="Y78" s="70" t="s">
        <v>89</v>
      </c>
      <c r="Z78" s="72">
        <v>0</v>
      </c>
      <c r="AA78" s="74"/>
      <c r="AB78" s="70"/>
      <c r="AC78" s="75">
        <v>0</v>
      </c>
      <c r="AD78" s="156">
        <v>23</v>
      </c>
      <c r="AE78" s="16" t="s">
        <v>218</v>
      </c>
      <c r="AF78" s="17">
        <f>(AF15+AF16+AF17+AF18+AF19)/6</f>
        <v>2.5</v>
      </c>
      <c r="AG78" s="17">
        <f t="shared" si="25"/>
        <v>3</v>
      </c>
      <c r="AH78" s="3">
        <f t="shared" si="8"/>
        <v>0</v>
      </c>
    </row>
    <row r="79" spans="1:34" ht="15" customHeight="1">
      <c r="A79" s="154">
        <v>24</v>
      </c>
      <c r="B79" s="155">
        <f t="shared" si="20"/>
        <v>0</v>
      </c>
      <c r="C79" s="155">
        <f t="shared" si="21"/>
        <v>15</v>
      </c>
      <c r="D79" s="155">
        <f t="shared" si="22"/>
        <v>0</v>
      </c>
      <c r="E79" s="60">
        <f t="shared" si="23"/>
        <v>0</v>
      </c>
      <c r="F79" s="60">
        <f t="shared" si="24"/>
        <v>0</v>
      </c>
      <c r="G79" s="177">
        <v>573</v>
      </c>
      <c r="H79" s="94" t="s">
        <v>219</v>
      </c>
      <c r="I79" s="184" t="s">
        <v>177</v>
      </c>
      <c r="J79" s="157">
        <v>2008</v>
      </c>
      <c r="K79" s="158"/>
      <c r="L79" s="137" t="s">
        <v>60</v>
      </c>
      <c r="M79" s="167" t="s">
        <v>26</v>
      </c>
      <c r="N79" s="100">
        <v>3</v>
      </c>
      <c r="O79" s="112"/>
      <c r="P79" s="102"/>
      <c r="Q79" s="103">
        <v>0</v>
      </c>
      <c r="R79" s="185" t="s">
        <v>8</v>
      </c>
      <c r="S79" s="102" t="s">
        <v>74</v>
      </c>
      <c r="T79" s="105">
        <v>3</v>
      </c>
      <c r="U79" s="101"/>
      <c r="V79" s="102"/>
      <c r="W79" s="105">
        <v>0</v>
      </c>
      <c r="X79" s="160"/>
      <c r="Y79" s="102"/>
      <c r="Z79" s="105">
        <v>0</v>
      </c>
      <c r="AA79" s="107"/>
      <c r="AB79" s="102"/>
      <c r="AC79" s="108">
        <v>0</v>
      </c>
      <c r="AD79" s="156">
        <v>24</v>
      </c>
      <c r="AE79" s="16" t="s">
        <v>220</v>
      </c>
      <c r="AF79" s="17">
        <f>(AF16+AF17)/2</f>
        <v>3.5</v>
      </c>
      <c r="AG79" s="17">
        <f t="shared" si="25"/>
        <v>4</v>
      </c>
      <c r="AH79" s="3">
        <f t="shared" si="8"/>
        <v>0</v>
      </c>
    </row>
    <row r="80" spans="1:34" ht="15" customHeight="1">
      <c r="A80" s="154">
        <v>25</v>
      </c>
      <c r="B80" s="155">
        <f t="shared" si="20"/>
        <v>0</v>
      </c>
      <c r="C80" s="155">
        <f t="shared" si="21"/>
        <v>0</v>
      </c>
      <c r="D80" s="155">
        <f t="shared" si="22"/>
        <v>0</v>
      </c>
      <c r="E80" s="60">
        <f t="shared" si="23"/>
        <v>16</v>
      </c>
      <c r="F80" s="60">
        <f t="shared" si="24"/>
        <v>0</v>
      </c>
      <c r="G80" s="177">
        <v>594</v>
      </c>
      <c r="H80" s="178" t="s">
        <v>221</v>
      </c>
      <c r="I80" s="179" t="s">
        <v>222</v>
      </c>
      <c r="J80" s="157">
        <v>2007</v>
      </c>
      <c r="K80" s="158"/>
      <c r="L80" s="233" t="s">
        <v>209</v>
      </c>
      <c r="M80" s="167" t="s">
        <v>26</v>
      </c>
      <c r="N80" s="100">
        <v>2</v>
      </c>
      <c r="O80" s="112"/>
      <c r="P80" s="102"/>
      <c r="Q80" s="103">
        <v>0</v>
      </c>
      <c r="R80" s="101"/>
      <c r="S80" s="102"/>
      <c r="T80" s="105">
        <v>0</v>
      </c>
      <c r="U80" s="101"/>
      <c r="V80" s="102"/>
      <c r="W80" s="105">
        <v>0</v>
      </c>
      <c r="X80" s="160" t="s">
        <v>10</v>
      </c>
      <c r="Y80" s="102" t="s">
        <v>78</v>
      </c>
      <c r="Z80" s="105">
        <v>2</v>
      </c>
      <c r="AA80" s="107"/>
      <c r="AB80" s="102"/>
      <c r="AC80" s="108">
        <v>0</v>
      </c>
      <c r="AD80" s="156">
        <v>25</v>
      </c>
      <c r="AE80" s="16" t="s">
        <v>223</v>
      </c>
      <c r="AF80" s="17">
        <f>(AF16+AF17+AF18)/3</f>
        <v>3</v>
      </c>
      <c r="AG80" s="17">
        <f t="shared" si="25"/>
        <v>3.5</v>
      </c>
      <c r="AH80" s="3">
        <f t="shared" si="8"/>
        <v>0</v>
      </c>
    </row>
    <row r="81" spans="1:34" ht="15" customHeight="1">
      <c r="A81" s="154">
        <v>26</v>
      </c>
      <c r="B81" s="155">
        <f t="shared" si="20"/>
        <v>0</v>
      </c>
      <c r="C81" s="155">
        <f t="shared" si="21"/>
        <v>0</v>
      </c>
      <c r="D81" s="155">
        <f t="shared" si="22"/>
        <v>17</v>
      </c>
      <c r="E81" s="60">
        <f t="shared" si="23"/>
        <v>0</v>
      </c>
      <c r="F81" s="60">
        <f t="shared" si="24"/>
        <v>0</v>
      </c>
      <c r="G81" s="177">
        <v>590</v>
      </c>
      <c r="H81" s="94" t="s">
        <v>224</v>
      </c>
      <c r="I81" s="184" t="s">
        <v>155</v>
      </c>
      <c r="J81" s="157">
        <v>2008</v>
      </c>
      <c r="K81" s="158"/>
      <c r="L81" s="111" t="s">
        <v>39</v>
      </c>
      <c r="M81" s="167" t="s">
        <v>26</v>
      </c>
      <c r="N81" s="100">
        <v>1</v>
      </c>
      <c r="O81" s="112"/>
      <c r="P81" s="102"/>
      <c r="Q81" s="103">
        <v>0</v>
      </c>
      <c r="R81" s="101"/>
      <c r="S81" s="102"/>
      <c r="T81" s="105">
        <v>0</v>
      </c>
      <c r="U81" s="101" t="s">
        <v>9</v>
      </c>
      <c r="V81" s="102" t="s">
        <v>82</v>
      </c>
      <c r="W81" s="105">
        <v>1</v>
      </c>
      <c r="X81" s="160"/>
      <c r="Y81" s="102"/>
      <c r="Z81" s="105">
        <v>0</v>
      </c>
      <c r="AA81" s="107"/>
      <c r="AB81" s="102"/>
      <c r="AC81" s="108">
        <v>0</v>
      </c>
      <c r="AD81" s="176" t="s">
        <v>225</v>
      </c>
      <c r="AE81" s="16" t="s">
        <v>226</v>
      </c>
      <c r="AF81" s="17">
        <f>(AF16+AF17+AF18+AF19)/4</f>
        <v>2.5</v>
      </c>
      <c r="AG81" s="17">
        <f t="shared" si="25"/>
        <v>3</v>
      </c>
      <c r="AH81" s="3">
        <f t="shared" si="8"/>
        <v>0</v>
      </c>
    </row>
    <row r="82" spans="1:34" ht="15" customHeight="1">
      <c r="A82" s="154">
        <v>27</v>
      </c>
      <c r="B82" s="155">
        <f t="shared" si="20"/>
        <v>0</v>
      </c>
      <c r="C82" s="155">
        <f t="shared" si="21"/>
        <v>16</v>
      </c>
      <c r="D82" s="155">
        <f t="shared" si="22"/>
        <v>18</v>
      </c>
      <c r="E82" s="60">
        <f t="shared" si="23"/>
        <v>17</v>
      </c>
      <c r="F82" s="60">
        <f t="shared" si="24"/>
        <v>0</v>
      </c>
      <c r="G82" s="177">
        <v>584</v>
      </c>
      <c r="H82" s="94" t="s">
        <v>227</v>
      </c>
      <c r="I82" s="184" t="s">
        <v>228</v>
      </c>
      <c r="J82" s="157">
        <v>2008</v>
      </c>
      <c r="K82" s="158"/>
      <c r="L82" s="137" t="s">
        <v>193</v>
      </c>
      <c r="M82" s="167" t="s">
        <v>26</v>
      </c>
      <c r="N82" s="100">
        <v>1</v>
      </c>
      <c r="O82" s="112"/>
      <c r="P82" s="102"/>
      <c r="Q82" s="103">
        <v>0</v>
      </c>
      <c r="R82" s="101" t="s">
        <v>8</v>
      </c>
      <c r="S82" s="102" t="s">
        <v>82</v>
      </c>
      <c r="T82" s="105">
        <v>1</v>
      </c>
      <c r="U82" s="101" t="s">
        <v>9</v>
      </c>
      <c r="V82" s="102" t="s">
        <v>89</v>
      </c>
      <c r="W82" s="105">
        <v>0</v>
      </c>
      <c r="X82" s="160" t="s">
        <v>10</v>
      </c>
      <c r="Y82" s="102" t="s">
        <v>107</v>
      </c>
      <c r="Z82" s="105">
        <v>0</v>
      </c>
      <c r="AA82" s="107"/>
      <c r="AB82" s="102"/>
      <c r="AC82" s="108">
        <v>0</v>
      </c>
      <c r="AD82" s="176" t="s">
        <v>225</v>
      </c>
      <c r="AE82" s="16" t="s">
        <v>229</v>
      </c>
      <c r="AF82" s="17">
        <f>(AF16+AF17+AF18+AF19)/5</f>
        <v>2</v>
      </c>
      <c r="AG82" s="17">
        <f t="shared" si="25"/>
        <v>2.5</v>
      </c>
      <c r="AH82" s="3">
        <f t="shared" si="8"/>
        <v>0</v>
      </c>
    </row>
    <row r="83" spans="1:34" ht="15" customHeight="1">
      <c r="A83" s="154">
        <v>28</v>
      </c>
      <c r="B83" s="155">
        <f t="shared" si="20"/>
        <v>0</v>
      </c>
      <c r="C83" s="155">
        <f t="shared" si="21"/>
        <v>0</v>
      </c>
      <c r="D83" s="155">
        <f t="shared" si="22"/>
        <v>0</v>
      </c>
      <c r="E83" s="60">
        <f t="shared" si="23"/>
        <v>18</v>
      </c>
      <c r="F83" s="60">
        <f t="shared" si="24"/>
        <v>0</v>
      </c>
      <c r="G83" s="177">
        <v>585</v>
      </c>
      <c r="H83" s="94" t="s">
        <v>230</v>
      </c>
      <c r="I83" s="184" t="s">
        <v>231</v>
      </c>
      <c r="J83" s="157">
        <v>2007</v>
      </c>
      <c r="K83" s="158"/>
      <c r="L83" s="233" t="s">
        <v>209</v>
      </c>
      <c r="M83" s="167" t="s">
        <v>26</v>
      </c>
      <c r="N83" s="100">
        <v>1</v>
      </c>
      <c r="O83" s="112"/>
      <c r="P83" s="102"/>
      <c r="Q83" s="236">
        <v>0</v>
      </c>
      <c r="R83" s="185"/>
      <c r="S83" s="102"/>
      <c r="T83" s="105">
        <v>0</v>
      </c>
      <c r="U83" s="101"/>
      <c r="V83" s="102"/>
      <c r="W83" s="105">
        <v>0</v>
      </c>
      <c r="X83" s="191" t="s">
        <v>10</v>
      </c>
      <c r="Y83" s="190" t="s">
        <v>82</v>
      </c>
      <c r="Z83" s="142">
        <v>1</v>
      </c>
      <c r="AA83" s="192"/>
      <c r="AB83" s="190"/>
      <c r="AC83" s="146">
        <v>0</v>
      </c>
      <c r="AD83" s="176" t="s">
        <v>225</v>
      </c>
      <c r="AE83" s="16" t="s">
        <v>232</v>
      </c>
      <c r="AF83" s="17">
        <f>(AF16+AF17+AF18+AF19)/6</f>
        <v>1.6666666666666667</v>
      </c>
      <c r="AG83" s="17">
        <f t="shared" si="25"/>
        <v>2.166666666666667</v>
      </c>
      <c r="AH83" s="3">
        <f t="shared" si="8"/>
        <v>0</v>
      </c>
    </row>
    <row r="84" spans="1:34" ht="15" customHeight="1" hidden="1">
      <c r="A84" s="154">
        <v>29</v>
      </c>
      <c r="B84" s="155">
        <f t="shared" si="20"/>
        <v>0</v>
      </c>
      <c r="C84" s="155">
        <f t="shared" si="21"/>
        <v>0</v>
      </c>
      <c r="D84" s="155">
        <f t="shared" si="22"/>
        <v>0</v>
      </c>
      <c r="E84" s="60">
        <f t="shared" si="23"/>
        <v>0</v>
      </c>
      <c r="F84" s="60">
        <f t="shared" si="24"/>
        <v>0</v>
      </c>
      <c r="G84" s="180">
        <v>555</v>
      </c>
      <c r="H84" s="62" t="s">
        <v>233</v>
      </c>
      <c r="I84" s="181" t="s">
        <v>234</v>
      </c>
      <c r="J84" s="64">
        <v>2008</v>
      </c>
      <c r="K84" s="237"/>
      <c r="L84" s="66" t="s">
        <v>39</v>
      </c>
      <c r="M84" s="182" t="s">
        <v>26</v>
      </c>
      <c r="N84" s="68">
        <v>0</v>
      </c>
      <c r="O84" s="80"/>
      <c r="P84" s="70"/>
      <c r="Q84" s="71">
        <v>0</v>
      </c>
      <c r="R84" s="69"/>
      <c r="S84" s="70"/>
      <c r="T84" s="72">
        <v>0</v>
      </c>
      <c r="U84" s="81"/>
      <c r="V84" s="70"/>
      <c r="W84" s="72">
        <v>0</v>
      </c>
      <c r="X84" s="73"/>
      <c r="Y84" s="70"/>
      <c r="Z84" s="72">
        <v>0</v>
      </c>
      <c r="AA84" s="74"/>
      <c r="AB84" s="70"/>
      <c r="AC84" s="75">
        <v>0</v>
      </c>
      <c r="AD84" s="176"/>
      <c r="AE84" s="16" t="s">
        <v>46</v>
      </c>
      <c r="AF84" s="17">
        <f>(AF17+AF18)/2</f>
        <v>2.5</v>
      </c>
      <c r="AG84" s="17">
        <f t="shared" si="25"/>
        <v>3</v>
      </c>
      <c r="AH84" s="3">
        <f t="shared" si="8"/>
        <v>0</v>
      </c>
    </row>
    <row r="85" spans="1:34" ht="15" customHeight="1" hidden="1">
      <c r="A85" s="154">
        <v>30</v>
      </c>
      <c r="B85" s="155">
        <f t="shared" si="20"/>
        <v>0</v>
      </c>
      <c r="C85" s="155">
        <f t="shared" si="21"/>
        <v>0</v>
      </c>
      <c r="D85" s="155">
        <f t="shared" si="22"/>
        <v>0</v>
      </c>
      <c r="E85" s="60">
        <f t="shared" si="23"/>
        <v>0</v>
      </c>
      <c r="F85" s="60">
        <f t="shared" si="24"/>
        <v>0</v>
      </c>
      <c r="G85" s="180">
        <v>558</v>
      </c>
      <c r="H85" s="62" t="s">
        <v>235</v>
      </c>
      <c r="I85" s="181" t="s">
        <v>180</v>
      </c>
      <c r="J85" s="64">
        <v>2007</v>
      </c>
      <c r="K85" s="65"/>
      <c r="L85" s="151" t="s">
        <v>88</v>
      </c>
      <c r="M85" s="182" t="s">
        <v>26</v>
      </c>
      <c r="N85" s="68">
        <v>0</v>
      </c>
      <c r="O85" s="80"/>
      <c r="P85" s="70"/>
      <c r="Q85" s="71">
        <v>0</v>
      </c>
      <c r="R85" s="81"/>
      <c r="S85" s="70"/>
      <c r="T85" s="72">
        <v>0</v>
      </c>
      <c r="U85" s="69"/>
      <c r="V85" s="70"/>
      <c r="W85" s="72">
        <v>0</v>
      </c>
      <c r="X85" s="73"/>
      <c r="Y85" s="70"/>
      <c r="Z85" s="72">
        <v>0</v>
      </c>
      <c r="AA85" s="74"/>
      <c r="AB85" s="70"/>
      <c r="AC85" s="75">
        <v>0</v>
      </c>
      <c r="AD85" s="176"/>
      <c r="AE85" s="16" t="s">
        <v>236</v>
      </c>
      <c r="AF85" s="17">
        <f>(AF17+AF18+AF19)/3</f>
        <v>2</v>
      </c>
      <c r="AG85" s="17">
        <f t="shared" si="25"/>
        <v>2.5</v>
      </c>
      <c r="AH85" s="3">
        <f t="shared" si="8"/>
        <v>0</v>
      </c>
    </row>
    <row r="86" spans="1:34" ht="15" customHeight="1">
      <c r="A86" s="154">
        <v>31</v>
      </c>
      <c r="B86" s="155">
        <f t="shared" si="20"/>
        <v>0</v>
      </c>
      <c r="C86" s="155">
        <f t="shared" si="21"/>
        <v>0</v>
      </c>
      <c r="D86" s="155">
        <f t="shared" si="22"/>
        <v>19</v>
      </c>
      <c r="E86" s="60">
        <f t="shared" si="23"/>
        <v>0</v>
      </c>
      <c r="F86" s="60">
        <f t="shared" si="24"/>
        <v>0</v>
      </c>
      <c r="G86" s="180">
        <v>559</v>
      </c>
      <c r="H86" s="62" t="s">
        <v>237</v>
      </c>
      <c r="I86" s="181" t="s">
        <v>70</v>
      </c>
      <c r="J86" s="77">
        <v>2007</v>
      </c>
      <c r="K86" s="78"/>
      <c r="L86" s="79" t="s">
        <v>238</v>
      </c>
      <c r="M86" s="182" t="s">
        <v>26</v>
      </c>
      <c r="N86" s="68">
        <v>0</v>
      </c>
      <c r="O86" s="80"/>
      <c r="P86" s="70"/>
      <c r="Q86" s="71">
        <v>0</v>
      </c>
      <c r="R86" s="81"/>
      <c r="S86" s="70"/>
      <c r="T86" s="72">
        <v>0</v>
      </c>
      <c r="U86" s="69" t="s">
        <v>9</v>
      </c>
      <c r="V86" s="70" t="s">
        <v>107</v>
      </c>
      <c r="W86" s="72">
        <v>0</v>
      </c>
      <c r="X86" s="73"/>
      <c r="Y86" s="70"/>
      <c r="Z86" s="72">
        <v>0</v>
      </c>
      <c r="AA86" s="74"/>
      <c r="AB86" s="70"/>
      <c r="AC86" s="75">
        <v>0</v>
      </c>
      <c r="AD86" s="176" t="s">
        <v>103</v>
      </c>
      <c r="AE86" s="16" t="s">
        <v>239</v>
      </c>
      <c r="AF86" s="17">
        <f>(AF17+AF18+AF19)/4</f>
        <v>1.5</v>
      </c>
      <c r="AG86" s="17">
        <f t="shared" si="25"/>
        <v>2</v>
      </c>
      <c r="AH86" s="3">
        <f t="shared" si="8"/>
        <v>0</v>
      </c>
    </row>
    <row r="87" spans="1:34" ht="15" customHeight="1" hidden="1">
      <c r="A87" s="154">
        <v>32</v>
      </c>
      <c r="B87" s="155">
        <f t="shared" si="20"/>
        <v>0</v>
      </c>
      <c r="C87" s="155">
        <f t="shared" si="21"/>
        <v>0</v>
      </c>
      <c r="D87" s="155">
        <f t="shared" si="22"/>
        <v>0</v>
      </c>
      <c r="E87" s="60">
        <f t="shared" si="23"/>
        <v>0</v>
      </c>
      <c r="F87" s="60">
        <f t="shared" si="24"/>
        <v>0</v>
      </c>
      <c r="G87" s="177">
        <v>563</v>
      </c>
      <c r="H87" s="94" t="s">
        <v>240</v>
      </c>
      <c r="I87" s="184" t="s">
        <v>241</v>
      </c>
      <c r="J87" s="96">
        <v>2008</v>
      </c>
      <c r="K87" s="97"/>
      <c r="L87" s="111" t="s">
        <v>85</v>
      </c>
      <c r="M87" s="167" t="s">
        <v>26</v>
      </c>
      <c r="N87" s="100">
        <v>0</v>
      </c>
      <c r="O87" s="112"/>
      <c r="P87" s="102"/>
      <c r="Q87" s="103">
        <v>0</v>
      </c>
      <c r="R87" s="101"/>
      <c r="S87" s="102"/>
      <c r="T87" s="105">
        <v>0</v>
      </c>
      <c r="U87" s="101"/>
      <c r="V87" s="102"/>
      <c r="W87" s="105">
        <v>0</v>
      </c>
      <c r="X87" s="160"/>
      <c r="Y87" s="102"/>
      <c r="Z87" s="105">
        <v>0</v>
      </c>
      <c r="AA87" s="107"/>
      <c r="AB87" s="102"/>
      <c r="AC87" s="108">
        <v>0</v>
      </c>
      <c r="AD87" s="176"/>
      <c r="AE87" s="16" t="s">
        <v>242</v>
      </c>
      <c r="AF87" s="17">
        <f>(AF18+AF17+AF19)/5</f>
        <v>1.2</v>
      </c>
      <c r="AG87" s="17">
        <f t="shared" si="25"/>
        <v>1.7</v>
      </c>
      <c r="AH87" s="3">
        <f t="shared" si="8"/>
        <v>0</v>
      </c>
    </row>
    <row r="88" spans="1:34" ht="15" customHeight="1" hidden="1">
      <c r="A88" s="154">
        <v>33</v>
      </c>
      <c r="B88" s="155">
        <f t="shared" si="20"/>
        <v>0</v>
      </c>
      <c r="C88" s="155">
        <f t="shared" si="21"/>
        <v>0</v>
      </c>
      <c r="D88" s="155">
        <f t="shared" si="22"/>
        <v>0</v>
      </c>
      <c r="E88" s="60">
        <f t="shared" si="23"/>
        <v>0</v>
      </c>
      <c r="F88" s="60">
        <f t="shared" si="24"/>
        <v>0</v>
      </c>
      <c r="G88" s="177">
        <v>564</v>
      </c>
      <c r="H88" s="94" t="s">
        <v>243</v>
      </c>
      <c r="I88" s="184" t="s">
        <v>30</v>
      </c>
      <c r="J88" s="157">
        <v>2007</v>
      </c>
      <c r="K88" s="110"/>
      <c r="L88" s="137" t="s">
        <v>193</v>
      </c>
      <c r="M88" s="167" t="s">
        <v>26</v>
      </c>
      <c r="N88" s="100">
        <v>0</v>
      </c>
      <c r="O88" s="112"/>
      <c r="P88" s="102"/>
      <c r="Q88" s="103">
        <v>0</v>
      </c>
      <c r="R88" s="101"/>
      <c r="S88" s="102"/>
      <c r="T88" s="105">
        <v>0</v>
      </c>
      <c r="U88" s="101"/>
      <c r="V88" s="102"/>
      <c r="W88" s="105">
        <v>0</v>
      </c>
      <c r="X88" s="106"/>
      <c r="Y88" s="102"/>
      <c r="Z88" s="105">
        <v>0</v>
      </c>
      <c r="AA88" s="175"/>
      <c r="AB88" s="102"/>
      <c r="AC88" s="108">
        <v>0</v>
      </c>
      <c r="AD88" s="176"/>
      <c r="AE88" s="16" t="s">
        <v>244</v>
      </c>
      <c r="AF88" s="17">
        <f>(AF19+AF18+AF17)/6</f>
        <v>1</v>
      </c>
      <c r="AG88" s="17">
        <f t="shared" si="25"/>
        <v>1.5</v>
      </c>
      <c r="AH88" s="3">
        <f t="shared" si="8"/>
        <v>0</v>
      </c>
    </row>
    <row r="89" spans="1:34" ht="15" customHeight="1">
      <c r="A89" s="154">
        <v>34</v>
      </c>
      <c r="B89" s="155">
        <f t="shared" si="20"/>
        <v>0</v>
      </c>
      <c r="C89" s="155">
        <f t="shared" si="21"/>
        <v>0</v>
      </c>
      <c r="D89" s="155">
        <f t="shared" si="22"/>
        <v>20</v>
      </c>
      <c r="E89" s="60">
        <f t="shared" si="23"/>
        <v>0</v>
      </c>
      <c r="F89" s="60">
        <f t="shared" si="24"/>
        <v>0</v>
      </c>
      <c r="G89" s="177">
        <v>579</v>
      </c>
      <c r="H89" s="94" t="s">
        <v>245</v>
      </c>
      <c r="I89" s="184" t="s">
        <v>246</v>
      </c>
      <c r="J89" s="157">
        <v>2007</v>
      </c>
      <c r="K89" s="158"/>
      <c r="L89" s="233" t="s">
        <v>81</v>
      </c>
      <c r="M89" s="167" t="s">
        <v>26</v>
      </c>
      <c r="N89" s="100">
        <v>0</v>
      </c>
      <c r="O89" s="101"/>
      <c r="P89" s="102"/>
      <c r="Q89" s="103">
        <v>0</v>
      </c>
      <c r="R89" s="101"/>
      <c r="S89" s="102"/>
      <c r="T89" s="105">
        <v>0</v>
      </c>
      <c r="U89" s="101" t="s">
        <v>9</v>
      </c>
      <c r="V89" s="102" t="s">
        <v>247</v>
      </c>
      <c r="W89" s="105">
        <v>0</v>
      </c>
      <c r="X89" s="106"/>
      <c r="Y89" s="102"/>
      <c r="Z89" s="105">
        <v>0</v>
      </c>
      <c r="AA89" s="175"/>
      <c r="AB89" s="102"/>
      <c r="AC89" s="108">
        <v>0</v>
      </c>
      <c r="AD89" s="176" t="s">
        <v>103</v>
      </c>
      <c r="AE89" s="16" t="s">
        <v>248</v>
      </c>
      <c r="AF89" s="17">
        <f>(AF18+AF19)/2</f>
        <v>1.5</v>
      </c>
      <c r="AG89" s="17">
        <f t="shared" si="25"/>
        <v>2</v>
      </c>
      <c r="AH89" s="3">
        <f t="shared" si="8"/>
        <v>0</v>
      </c>
    </row>
    <row r="90" spans="1:34" ht="15" customHeight="1" hidden="1">
      <c r="A90" s="154">
        <v>35</v>
      </c>
      <c r="B90" s="155">
        <f t="shared" si="20"/>
        <v>0</v>
      </c>
      <c r="C90" s="155">
        <f t="shared" si="21"/>
        <v>0</v>
      </c>
      <c r="D90" s="155">
        <f t="shared" si="22"/>
        <v>0</v>
      </c>
      <c r="E90" s="60">
        <f t="shared" si="23"/>
        <v>0</v>
      </c>
      <c r="F90" s="60">
        <f t="shared" si="24"/>
        <v>0</v>
      </c>
      <c r="G90" s="177">
        <v>577</v>
      </c>
      <c r="H90" s="227" t="s">
        <v>249</v>
      </c>
      <c r="I90" s="228" t="s">
        <v>250</v>
      </c>
      <c r="J90" s="157">
        <v>2007</v>
      </c>
      <c r="K90" s="97"/>
      <c r="L90" s="137" t="s">
        <v>251</v>
      </c>
      <c r="M90" s="167" t="s">
        <v>26</v>
      </c>
      <c r="N90" s="100">
        <v>0</v>
      </c>
      <c r="O90" s="101"/>
      <c r="P90" s="102"/>
      <c r="Q90" s="103">
        <v>0</v>
      </c>
      <c r="R90" s="101"/>
      <c r="S90" s="102"/>
      <c r="T90" s="105">
        <v>0</v>
      </c>
      <c r="U90" s="185"/>
      <c r="V90" s="102"/>
      <c r="W90" s="105">
        <v>0</v>
      </c>
      <c r="X90" s="160"/>
      <c r="Y90" s="102"/>
      <c r="Z90" s="105">
        <v>0</v>
      </c>
      <c r="AA90" s="107"/>
      <c r="AB90" s="102"/>
      <c r="AC90" s="108">
        <v>0</v>
      </c>
      <c r="AD90" s="176"/>
      <c r="AE90" s="16" t="s">
        <v>252</v>
      </c>
      <c r="AF90" s="17">
        <f>(AF19+AF18)/3</f>
        <v>1</v>
      </c>
      <c r="AG90" s="17">
        <f t="shared" si="25"/>
        <v>1.5</v>
      </c>
      <c r="AH90" s="3">
        <f t="shared" si="8"/>
        <v>0</v>
      </c>
    </row>
    <row r="91" spans="1:34" ht="15" customHeight="1">
      <c r="A91" s="154">
        <v>36</v>
      </c>
      <c r="B91" s="155">
        <f t="shared" si="20"/>
        <v>0</v>
      </c>
      <c r="C91" s="155">
        <f t="shared" si="21"/>
        <v>0</v>
      </c>
      <c r="D91" s="155">
        <f t="shared" si="22"/>
        <v>0</v>
      </c>
      <c r="E91" s="60">
        <f t="shared" si="23"/>
        <v>19</v>
      </c>
      <c r="F91" s="60">
        <f t="shared" si="24"/>
        <v>0</v>
      </c>
      <c r="G91" s="177">
        <v>593</v>
      </c>
      <c r="H91" s="178" t="s">
        <v>253</v>
      </c>
      <c r="I91" s="179" t="s">
        <v>24</v>
      </c>
      <c r="J91" s="157">
        <v>2008</v>
      </c>
      <c r="K91" s="158"/>
      <c r="L91" s="233" t="s">
        <v>209</v>
      </c>
      <c r="M91" s="167" t="s">
        <v>26</v>
      </c>
      <c r="N91" s="100">
        <v>0</v>
      </c>
      <c r="O91" s="112"/>
      <c r="P91" s="102"/>
      <c r="Q91" s="103">
        <v>0</v>
      </c>
      <c r="R91" s="101"/>
      <c r="S91" s="102"/>
      <c r="T91" s="105">
        <v>0</v>
      </c>
      <c r="U91" s="101"/>
      <c r="V91" s="102"/>
      <c r="W91" s="105">
        <v>0</v>
      </c>
      <c r="X91" s="160" t="s">
        <v>10</v>
      </c>
      <c r="Y91" s="102" t="s">
        <v>102</v>
      </c>
      <c r="Z91" s="105">
        <v>0</v>
      </c>
      <c r="AA91" s="107"/>
      <c r="AB91" s="102"/>
      <c r="AC91" s="108">
        <v>0</v>
      </c>
      <c r="AD91" s="176" t="s">
        <v>103</v>
      </c>
      <c r="AE91" s="16" t="s">
        <v>254</v>
      </c>
      <c r="AF91" s="17">
        <f>(AF18+AF19)/4</f>
        <v>0.75</v>
      </c>
      <c r="AG91" s="17">
        <f t="shared" si="25"/>
        <v>1.25</v>
      </c>
      <c r="AH91" s="3">
        <f t="shared" si="8"/>
        <v>0</v>
      </c>
    </row>
    <row r="92" spans="1:34" ht="15" customHeight="1" hidden="1">
      <c r="A92" s="154">
        <v>37</v>
      </c>
      <c r="B92" s="155">
        <f t="shared" si="20"/>
        <v>0</v>
      </c>
      <c r="C92" s="155">
        <f t="shared" si="21"/>
        <v>0</v>
      </c>
      <c r="D92" s="155">
        <f t="shared" si="22"/>
        <v>0</v>
      </c>
      <c r="E92" s="60">
        <f t="shared" si="23"/>
        <v>0</v>
      </c>
      <c r="F92" s="60">
        <f t="shared" si="24"/>
        <v>0</v>
      </c>
      <c r="G92" s="180">
        <v>561</v>
      </c>
      <c r="H92" s="149" t="s">
        <v>255</v>
      </c>
      <c r="I92" s="224" t="s">
        <v>256</v>
      </c>
      <c r="J92" s="77">
        <v>2007</v>
      </c>
      <c r="K92" s="78"/>
      <c r="L92" s="238" t="s">
        <v>257</v>
      </c>
      <c r="M92" s="182" t="s">
        <v>258</v>
      </c>
      <c r="N92" s="68">
        <f aca="true" t="shared" si="26" ref="N92:N105">IF(AND($AA$3&gt;"",AA92&gt;""),Q92+T92+W92+Z92+AC92-MIN(Q92,T92,W92,Z92,AC92),IF(AND($AA$3&gt;"",AA92=""),Q92+T92+W92+Z92+AC92-MIN(Q92,T92,W92,Z92,AC92),IF(AND($AA$3="",X92&gt;""),Q92+T92+W92+Z92-MIN(Q92,T92,W92,Z92),IF(AND($AA$3="",X92=""),Q92+T92+W92+Z92-MIN(Q92,T92,W92,Z92)))))</f>
        <v>0</v>
      </c>
      <c r="O92" s="80"/>
      <c r="P92" s="70">
        <f>IF(O92="","",IF(VLOOKUP($G92,'[1]I.'!$B$7:$AP$324,38,0)&gt;0,VLOOKUP($G92,'[1]I.'!$B$7:$AP$324,38,0),""))</f>
        <v>0</v>
      </c>
      <c r="Q92" s="71">
        <f aca="true" t="shared" si="27" ref="Q92:Q94">IF(ISNUMBER(VLOOKUP(P92,$AE$4:$AG$99,2,0)),VLOOKUP(P92,$AE$4:$AG$99,2,0),0)</f>
        <v>0</v>
      </c>
      <c r="R92" s="69"/>
      <c r="S92" s="70">
        <f>IF(R92="","",IF(VLOOKUP($G92,'[1]II.'!$B$7:$AO$324,38,0)&gt;0,VLOOKUP($G92,'[1]II.'!$B$7:$AO$324,38,0),""))</f>
        <v>0</v>
      </c>
      <c r="T92" s="72">
        <f aca="true" t="shared" si="28" ref="T92:T93">IF(OR(ISNUMBER(VLOOKUP(S92,$AE$4:$AG$99,2,0)),ISTEXT(VLOOKUP(S92,$AE$4:$AG$99,2,0))),VLOOKUP(S92,$AE$4:$AG$99,2,0),0)</f>
        <v>0</v>
      </c>
      <c r="U92" s="69"/>
      <c r="V92" s="70">
        <f>IF(U92="","",IF(VLOOKUP($G92,'[1]III.'!$B$7:$AO$324,38,0)&gt;0,VLOOKUP($G92,'[1]III.'!$B$7:$AO$324,38,0),""))</f>
        <v>0</v>
      </c>
      <c r="W92" s="72">
        <f>IF(ISNUMBER(VLOOKUP(V92,$AE$4:$AG$99,2,0)),VLOOKUP(V92,$AE$4:$AG$99,2,0),0)</f>
        <v>0</v>
      </c>
      <c r="X92" s="73"/>
      <c r="Y92" s="70">
        <f>IF(X92="","",IF(VLOOKUP($G92,'[1]IV.'!$B$7:$AP$324,39,0)&gt;0,VLOOKUP($G92,'[1]IV.'!$B$7:$AP$324,39,0),""))</f>
        <v>0</v>
      </c>
      <c r="Z92" s="72">
        <f aca="true" t="shared" si="29" ref="Z92:Z105">IF(OR(ISNUMBER(VLOOKUP(Y92,$AE$4:$AG$99,2,0)),ISTEXT(VLOOKUP(Y92,$AE$4:$AG$99,2,0))),VLOOKUP(Y92,$AE$4:$AG$99,2,0),0)</f>
        <v>0</v>
      </c>
      <c r="AA92" s="74"/>
      <c r="AB92" s="70">
        <f>IF(AA92="","",IF(VLOOKUP($G92,'[1]V.'!$B$7:$AO$324,38,0)&gt;0,VLOOKUP($G92,'[1]V.'!$B$7:$AO$324,38,0),""))</f>
        <v>0</v>
      </c>
      <c r="AC92" s="75">
        <f aca="true" t="shared" si="30" ref="AC92:AC105">IF(OR(ISNUMBER(VLOOKUP(AB92,$AE$4:$AG$99,3,0)),ISTEXT(VLOOKUP(AB92,$AE$4:$AG$99,3,0))),VLOOKUP(AB92,$AE$4:$AG$99,3,0),0)</f>
        <v>0</v>
      </c>
      <c r="AD92" s="176" t="e">
        <f>#N/A</f>
        <v>#N/A</v>
      </c>
      <c r="AE92" s="16" t="s">
        <v>259</v>
      </c>
      <c r="AF92" s="17">
        <f>(AF18+AF19)/5</f>
        <v>0.6</v>
      </c>
      <c r="AG92" s="17">
        <f t="shared" si="25"/>
        <v>1.1</v>
      </c>
      <c r="AH92" s="3">
        <f t="shared" si="8"/>
        <v>0</v>
      </c>
    </row>
    <row r="93" spans="1:34" ht="15" customHeight="1" hidden="1">
      <c r="A93" s="154">
        <v>38</v>
      </c>
      <c r="B93" s="155">
        <f t="shared" si="20"/>
        <v>0</v>
      </c>
      <c r="C93" s="155">
        <f t="shared" si="21"/>
        <v>17</v>
      </c>
      <c r="D93" s="155">
        <f t="shared" si="22"/>
        <v>0</v>
      </c>
      <c r="E93" s="60">
        <f t="shared" si="23"/>
        <v>0</v>
      </c>
      <c r="F93" s="60">
        <f t="shared" si="24"/>
        <v>0</v>
      </c>
      <c r="G93" s="177">
        <v>581</v>
      </c>
      <c r="H93" s="94" t="s">
        <v>260</v>
      </c>
      <c r="I93" s="184" t="s">
        <v>24</v>
      </c>
      <c r="J93" s="96">
        <v>2007</v>
      </c>
      <c r="K93" s="110"/>
      <c r="L93" s="111" t="s">
        <v>39</v>
      </c>
      <c r="M93" s="167" t="s">
        <v>258</v>
      </c>
      <c r="N93" s="100">
        <f t="shared" si="26"/>
        <v>0</v>
      </c>
      <c r="O93" s="112"/>
      <c r="P93" s="102">
        <f>IF(O93="","",IF(VLOOKUP($G93,'[1]I.'!$B$7:$AP$324,38,0)&gt;0,VLOOKUP($G93,'[1]I.'!$B$7:$AP$324,38,0),""))</f>
        <v>0</v>
      </c>
      <c r="Q93" s="103">
        <f t="shared" si="27"/>
        <v>0</v>
      </c>
      <c r="R93" s="101" t="s">
        <v>8</v>
      </c>
      <c r="S93" s="102">
        <f>IF(R93="","",IF(VLOOKUP($G93,'[1]II.'!$B$7:$AO$324,38,0)&gt;0,VLOOKUP($G93,'[1]II.'!$B$7:$AO$324,38,0),""))</f>
        <v>0</v>
      </c>
      <c r="T93" s="105">
        <f t="shared" si="28"/>
        <v>0</v>
      </c>
      <c r="U93" s="101"/>
      <c r="V93" s="102">
        <f>IF(U93="","",IF(VLOOKUP($G93,'[1]III.'!$B$7:$AO$324,38,0)&gt;0,VLOOKUP($G93,'[1]III.'!$B$7:$AO$324,38,0),""))</f>
        <v>0</v>
      </c>
      <c r="W93" s="105">
        <f>IF(OR(ISNUMBER(VLOOKUP(V93,$AE$4:$AG$99,2,0)),ISTEXT(VLOOKUP(V93,$AE$4:$AG$99,2,0))),VLOOKUP(V93,$AE$4:$AG$99,2,0),0)</f>
        <v>0</v>
      </c>
      <c r="X93" s="160"/>
      <c r="Y93" s="102">
        <f>IF(X93="","",IF(VLOOKUP($G93,'[1]IV.'!$B$7:$AP$324,39,0)&gt;0,VLOOKUP($G93,'[1]IV.'!$B$7:$AP$324,39,0),""))</f>
        <v>0</v>
      </c>
      <c r="Z93" s="105">
        <f t="shared" si="29"/>
        <v>0</v>
      </c>
      <c r="AA93" s="107"/>
      <c r="AB93" s="102">
        <f>IF(AA93="","",IF(VLOOKUP($G93,'[1]V.'!$B$7:$AO$324,38,0)&gt;0,VLOOKUP($G93,'[1]V.'!$B$7:$AO$324,38,0),""))</f>
        <v>0</v>
      </c>
      <c r="AC93" s="108">
        <f t="shared" si="30"/>
        <v>0</v>
      </c>
      <c r="AD93" s="176" t="e">
        <f>#N/A</f>
        <v>#N/A</v>
      </c>
      <c r="AE93" s="16" t="s">
        <v>261</v>
      </c>
      <c r="AF93" s="17">
        <f>(AF18+AF19)/6</f>
        <v>0.5</v>
      </c>
      <c r="AG93" s="17">
        <f t="shared" si="25"/>
        <v>1</v>
      </c>
      <c r="AH93" s="3">
        <f t="shared" si="8"/>
        <v>0</v>
      </c>
    </row>
    <row r="94" spans="1:34" ht="15" customHeight="1" hidden="1">
      <c r="A94" s="154">
        <v>39</v>
      </c>
      <c r="B94" s="155">
        <f t="shared" si="20"/>
        <v>0</v>
      </c>
      <c r="C94" s="155">
        <f t="shared" si="21"/>
        <v>0</v>
      </c>
      <c r="D94" s="155">
        <f t="shared" si="22"/>
        <v>0</v>
      </c>
      <c r="E94" s="60">
        <f t="shared" si="23"/>
        <v>0</v>
      </c>
      <c r="F94" s="60">
        <f t="shared" si="24"/>
        <v>0</v>
      </c>
      <c r="G94" s="180">
        <v>553</v>
      </c>
      <c r="H94" s="62" t="s">
        <v>262</v>
      </c>
      <c r="I94" s="181" t="s">
        <v>263</v>
      </c>
      <c r="J94" s="64">
        <v>2008</v>
      </c>
      <c r="K94" s="65"/>
      <c r="L94" s="66" t="s">
        <v>264</v>
      </c>
      <c r="M94" s="182" t="s">
        <v>120</v>
      </c>
      <c r="N94" s="68">
        <f t="shared" si="26"/>
        <v>0</v>
      </c>
      <c r="O94" s="80"/>
      <c r="P94" s="70">
        <f>IF(O94="","",IF(VLOOKUP($G94,'[1]I.'!$B$7:$AP$324,38,0)&gt;0,VLOOKUP($G94,'[1]I.'!$B$7:$AP$324,38,0),""))</f>
        <v>0</v>
      </c>
      <c r="Q94" s="71">
        <f t="shared" si="27"/>
        <v>0</v>
      </c>
      <c r="R94" s="81"/>
      <c r="S94" s="70">
        <f>IF(R94="","",IF(VLOOKUP($G94,'[1]II.'!$B$7:$AO$324,38,0)&gt;0,VLOOKUP($G94,'[1]II.'!$B$7:$AO$324,38,0),""))</f>
        <v>0</v>
      </c>
      <c r="T94" s="72">
        <f aca="true" t="shared" si="31" ref="T94:T98">IF(ISNUMBER(VLOOKUP(S94,$AE$4:$AG$99,2,0)),VLOOKUP(S94,$AE$4:$AG$99,2,0),0)</f>
        <v>0</v>
      </c>
      <c r="U94" s="69"/>
      <c r="V94" s="70">
        <f>IF(U94="","",IF(VLOOKUP($G94,'[1]III.'!$B$7:$AO$324,38,0)&gt;0,VLOOKUP($G94,'[1]III.'!$B$7:$AO$324,38,0),""))</f>
        <v>0</v>
      </c>
      <c r="W94" s="72">
        <f>IF(ISNUMBER(VLOOKUP(V94,$AE$4:$AG$99,2,0)),VLOOKUP(V94,$AE$4:$AG$99,2,0),0)</f>
        <v>0</v>
      </c>
      <c r="X94" s="73"/>
      <c r="Y94" s="70">
        <f>IF(X94="","",IF(VLOOKUP($G94,'[1]IV.'!$B$7:$AP$324,39,0)&gt;0,VLOOKUP($G94,'[1]IV.'!$B$7:$AP$324,39,0),""))</f>
        <v>0</v>
      </c>
      <c r="Z94" s="72">
        <f t="shared" si="29"/>
        <v>0</v>
      </c>
      <c r="AA94" s="74"/>
      <c r="AB94" s="70">
        <f>IF(AA94="","",IF(VLOOKUP($G94,'[1]V.'!$B$7:$AO$324,38,0)&gt;0,VLOOKUP($G94,'[1]V.'!$B$7:$AO$324,38,0),""))</f>
        <v>0</v>
      </c>
      <c r="AC94" s="75">
        <f t="shared" si="30"/>
        <v>0</v>
      </c>
      <c r="AD94" s="176" t="e">
        <f>#N/A</f>
        <v>#N/A</v>
      </c>
      <c r="AH94" s="3">
        <f t="shared" si="8"/>
        <v>0</v>
      </c>
    </row>
    <row r="95" spans="1:34" ht="15" customHeight="1" hidden="1">
      <c r="A95" s="154">
        <v>40</v>
      </c>
      <c r="B95" s="155">
        <f t="shared" si="20"/>
        <v>0</v>
      </c>
      <c r="C95" s="155">
        <f t="shared" si="21"/>
        <v>18</v>
      </c>
      <c r="D95" s="155">
        <f t="shared" si="22"/>
        <v>0</v>
      </c>
      <c r="E95" s="60">
        <f t="shared" si="23"/>
        <v>20</v>
      </c>
      <c r="F95" s="60">
        <f t="shared" si="24"/>
        <v>0</v>
      </c>
      <c r="G95" s="239">
        <v>562</v>
      </c>
      <c r="H95" s="240" t="s">
        <v>265</v>
      </c>
      <c r="I95" s="241" t="s">
        <v>266</v>
      </c>
      <c r="J95" s="117">
        <v>2008</v>
      </c>
      <c r="K95" s="242"/>
      <c r="L95" s="243" t="s">
        <v>267</v>
      </c>
      <c r="M95" s="244" t="s">
        <v>120</v>
      </c>
      <c r="N95" s="121">
        <f t="shared" si="26"/>
        <v>0</v>
      </c>
      <c r="O95" s="245"/>
      <c r="P95" s="123">
        <f>IF(O95="","",IF(VLOOKUP($G95,'[1]I.'!$B$7:$AP$324,38,0)&gt;0,VLOOKUP($G95,'[1]I.'!$B$7:$AP$324,38,0),""))</f>
        <v>0</v>
      </c>
      <c r="Q95" s="246">
        <f aca="true" t="shared" si="32" ref="Q95:Q97">IF(OR(ISNUMBER(VLOOKUP(P95,$AE$4:$AG$99,2,0)),ISTEXT(VLOOKUP(P95,$AE$4:$AG$99,2,0))),VLOOKUP(P95,$AE$4:$AG$99,2,0),0)</f>
        <v>0</v>
      </c>
      <c r="R95" s="127" t="s">
        <v>8</v>
      </c>
      <c r="S95" s="123">
        <f>IF(R95="","",IF(VLOOKUP($G95,'[1]II.'!$B$7:$AO$324,38,0)&gt;0,VLOOKUP($G95,'[1]II.'!$B$7:$AO$324,38,0),""))</f>
        <v>0</v>
      </c>
      <c r="T95" s="126">
        <f t="shared" si="31"/>
        <v>0</v>
      </c>
      <c r="U95" s="127"/>
      <c r="V95" s="123">
        <f>IF(U95="","",IF(VLOOKUP($G95,'[1]III.'!$B$7:$AO$324,38,0)&gt;0,VLOOKUP($G95,'[1]III.'!$B$7:$AO$324,38,0),""))</f>
        <v>0</v>
      </c>
      <c r="W95" s="126">
        <f>IF(OR(ISNUMBER(VLOOKUP(V95,$AE$4:$AG$99,2,0)),ISTEXT(VLOOKUP(V95,$AE$4:$AG$99,2,0))),VLOOKUP(V95,$AE$4:$AG$99,2,0),0)</f>
        <v>0</v>
      </c>
      <c r="X95" s="128" t="s">
        <v>10</v>
      </c>
      <c r="Y95" s="123">
        <f>IF(X95="","",IF(VLOOKUP($G95,'[1]IV.'!$B$7:$AP$324,39,0)&gt;0,VLOOKUP($G95,'[1]IV.'!$B$7:$AP$324,39,0),""))</f>
        <v>0</v>
      </c>
      <c r="Z95" s="126">
        <f t="shared" si="29"/>
        <v>0</v>
      </c>
      <c r="AA95" s="129"/>
      <c r="AB95" s="123">
        <f>IF(AA95="","",IF(VLOOKUP($G95,'[1]V.'!$B$7:$AO$324,38,0)&gt;0,VLOOKUP($G95,'[1]V.'!$B$7:$AO$324,38,0),""))</f>
        <v>0</v>
      </c>
      <c r="AC95" s="130">
        <f t="shared" si="30"/>
        <v>0</v>
      </c>
      <c r="AD95" s="247" t="e">
        <f>#N/A</f>
        <v>#N/A</v>
      </c>
      <c r="AH95" s="3">
        <f t="shared" si="8"/>
        <v>0</v>
      </c>
    </row>
    <row r="96" spans="1:34" ht="15" customHeight="1" hidden="1">
      <c r="A96" s="154">
        <v>41</v>
      </c>
      <c r="B96" s="155">
        <f t="shared" si="20"/>
        <v>0</v>
      </c>
      <c r="C96" s="155">
        <f t="shared" si="21"/>
        <v>0</v>
      </c>
      <c r="D96" s="155">
        <f t="shared" si="22"/>
        <v>0</v>
      </c>
      <c r="E96" s="60">
        <f t="shared" si="23"/>
        <v>0</v>
      </c>
      <c r="F96" s="60">
        <f t="shared" si="24"/>
        <v>0</v>
      </c>
      <c r="G96" s="177">
        <v>566</v>
      </c>
      <c r="H96" s="94" t="s">
        <v>268</v>
      </c>
      <c r="I96" s="184" t="s">
        <v>269</v>
      </c>
      <c r="J96" s="157">
        <v>2007</v>
      </c>
      <c r="K96" s="158"/>
      <c r="L96" s="137"/>
      <c r="M96" s="167" t="s">
        <v>120</v>
      </c>
      <c r="N96" s="100">
        <f t="shared" si="26"/>
        <v>0</v>
      </c>
      <c r="O96" s="112"/>
      <c r="P96" s="102">
        <f>IF(O96="","",IF(VLOOKUP($G96,'[1]I.'!$B$7:$AP$324,38,0)&gt;0,VLOOKUP($G96,'[1]I.'!$B$7:$AP$324,38,0),""))</f>
        <v>0</v>
      </c>
      <c r="Q96" s="103">
        <f t="shared" si="32"/>
        <v>0</v>
      </c>
      <c r="R96" s="101"/>
      <c r="S96" s="102">
        <f>IF(R96="","",IF(VLOOKUP($G96,'[1]II.'!$B$7:$AO$324,38,0)&gt;0,VLOOKUP($G96,'[1]II.'!$B$7:$AO$324,38,0),""))</f>
        <v>0</v>
      </c>
      <c r="T96" s="105">
        <f t="shared" si="31"/>
        <v>0</v>
      </c>
      <c r="U96" s="101"/>
      <c r="V96" s="102">
        <f>IF(U96="","",IF(VLOOKUP($G96,'[1]III.'!$B$7:$AO$324,38,0)&gt;0,VLOOKUP($G96,'[1]III.'!$B$7:$AO$324,38,0),""))</f>
        <v>0</v>
      </c>
      <c r="W96" s="105">
        <f>IF(ISNUMBER(VLOOKUP(V96,$AE$4:$AG$99,2,0)),VLOOKUP(V96,$AE$4:$AG$99,2,0),0)</f>
        <v>0</v>
      </c>
      <c r="X96" s="160"/>
      <c r="Y96" s="102">
        <f>IF(X96="","",IF(VLOOKUP($G96,'[1]IV.'!$B$7:$AP$324,39,0)&gt;0,VLOOKUP($G96,'[1]IV.'!$B$7:$AP$324,39,0),""))</f>
        <v>0</v>
      </c>
      <c r="Z96" s="105">
        <f t="shared" si="29"/>
        <v>0</v>
      </c>
      <c r="AA96" s="107"/>
      <c r="AB96" s="102">
        <f>IF(AA96="","",IF(VLOOKUP($G96,'[1]V.'!$B$7:$AO$324,38,0)&gt;0,VLOOKUP($G96,'[1]V.'!$B$7:$AO$324,38,0),""))</f>
        <v>0</v>
      </c>
      <c r="AC96" s="108">
        <f t="shared" si="30"/>
        <v>0</v>
      </c>
      <c r="AD96" s="247" t="e">
        <f>#N/A</f>
        <v>#N/A</v>
      </c>
      <c r="AH96" s="3">
        <f t="shared" si="8"/>
        <v>0</v>
      </c>
    </row>
    <row r="97" spans="1:34" ht="15" customHeight="1" hidden="1">
      <c r="A97" s="154">
        <v>42</v>
      </c>
      <c r="B97" s="155">
        <f t="shared" si="20"/>
        <v>0</v>
      </c>
      <c r="C97" s="155">
        <f t="shared" si="21"/>
        <v>0</v>
      </c>
      <c r="D97" s="155">
        <f t="shared" si="22"/>
        <v>0</v>
      </c>
      <c r="E97" s="60">
        <f t="shared" si="23"/>
        <v>0</v>
      </c>
      <c r="F97" s="60">
        <f t="shared" si="24"/>
        <v>0</v>
      </c>
      <c r="G97" s="177">
        <v>568</v>
      </c>
      <c r="H97" s="94" t="s">
        <v>270</v>
      </c>
      <c r="I97" s="184" t="s">
        <v>271</v>
      </c>
      <c r="J97" s="96">
        <v>2008</v>
      </c>
      <c r="K97" s="248"/>
      <c r="L97" s="111" t="s">
        <v>272</v>
      </c>
      <c r="M97" s="167" t="s">
        <v>120</v>
      </c>
      <c r="N97" s="100">
        <f t="shared" si="26"/>
        <v>0</v>
      </c>
      <c r="O97" s="112"/>
      <c r="P97" s="102">
        <f>IF(O97="","",IF(VLOOKUP($G97,'[1]I.'!$B$7:$AP$324,38,0)&gt;0,VLOOKUP($G97,'[1]I.'!$B$7:$AP$324,38,0),""))</f>
        <v>0</v>
      </c>
      <c r="Q97" s="103">
        <f t="shared" si="32"/>
        <v>0</v>
      </c>
      <c r="R97" s="101"/>
      <c r="S97" s="102">
        <f>IF(R97="","",IF(VLOOKUP($G97,'[1]II.'!$B$7:$AO$324,38,0)&gt;0,VLOOKUP($G97,'[1]II.'!$B$7:$AO$324,38,0),""))</f>
        <v>0</v>
      </c>
      <c r="T97" s="105">
        <f t="shared" si="31"/>
        <v>0</v>
      </c>
      <c r="U97" s="185"/>
      <c r="V97" s="102">
        <f>IF(U97="","",IF(VLOOKUP($G97,'[1]III.'!$B$7:$AO$324,38,0)&gt;0,VLOOKUP($G97,'[1]III.'!$B$7:$AO$324,38,0),""))</f>
        <v>0</v>
      </c>
      <c r="W97" s="105">
        <f aca="true" t="shared" si="33" ref="W97:W98">IF(OR(ISNUMBER(VLOOKUP(V97,$AE$4:$AG$99,2,0)),ISTEXT(VLOOKUP(V97,$AE$4:$AG$99,2,0))),VLOOKUP(V97,$AE$4:$AG$99,2,0),0)</f>
        <v>0</v>
      </c>
      <c r="X97" s="160"/>
      <c r="Y97" s="102">
        <f>IF(X97="","",IF(VLOOKUP($G97,'[1]IV.'!$B$7:$AP$324,39,0)&gt;0,VLOOKUP($G97,'[1]IV.'!$B$7:$AP$324,39,0),""))</f>
        <v>0</v>
      </c>
      <c r="Z97" s="105">
        <f t="shared" si="29"/>
        <v>0</v>
      </c>
      <c r="AA97" s="107"/>
      <c r="AB97" s="102">
        <f>IF(AA97="","",IF(VLOOKUP($G97,'[1]V.'!$B$7:$AO$324,38,0)&gt;0,VLOOKUP($G97,'[1]V.'!$B$7:$AO$324,38,0),""))</f>
        <v>0</v>
      </c>
      <c r="AC97" s="108">
        <f t="shared" si="30"/>
        <v>0</v>
      </c>
      <c r="AD97" s="247" t="e">
        <f>#N/A</f>
        <v>#N/A</v>
      </c>
      <c r="AH97" s="3">
        <f t="shared" si="8"/>
        <v>0</v>
      </c>
    </row>
    <row r="98" spans="1:34" ht="15" customHeight="1" hidden="1">
      <c r="A98" s="154">
        <v>43</v>
      </c>
      <c r="B98" s="155">
        <f t="shared" si="20"/>
        <v>0</v>
      </c>
      <c r="C98" s="155">
        <f t="shared" si="21"/>
        <v>0</v>
      </c>
      <c r="D98" s="155">
        <f t="shared" si="22"/>
        <v>0</v>
      </c>
      <c r="E98" s="60">
        <f t="shared" si="23"/>
        <v>0</v>
      </c>
      <c r="F98" s="60">
        <f t="shared" si="24"/>
        <v>0</v>
      </c>
      <c r="G98" s="177">
        <v>571</v>
      </c>
      <c r="H98" s="94" t="s">
        <v>273</v>
      </c>
      <c r="I98" s="184" t="s">
        <v>123</v>
      </c>
      <c r="J98" s="96">
        <v>2007</v>
      </c>
      <c r="K98" s="97"/>
      <c r="L98" s="111" t="s">
        <v>124</v>
      </c>
      <c r="M98" s="167" t="s">
        <v>120</v>
      </c>
      <c r="N98" s="100">
        <f t="shared" si="26"/>
        <v>0</v>
      </c>
      <c r="O98" s="112"/>
      <c r="P98" s="102">
        <f>IF(O98="","",IF(VLOOKUP($G98,'[1]I.'!$B$7:$AP$324,38,0)&gt;0,VLOOKUP($G98,'[1]I.'!$B$7:$AP$324,38,0),""))</f>
        <v>0</v>
      </c>
      <c r="Q98" s="103">
        <f aca="true" t="shared" si="34" ref="Q98:Q105">IF(ISNUMBER(VLOOKUP(P98,$AE$4:$AG$99,2,0)),VLOOKUP(P98,$AE$4:$AG$99,2,0),0)</f>
        <v>0</v>
      </c>
      <c r="R98" s="185"/>
      <c r="S98" s="102">
        <f>IF(R98="","",IF(VLOOKUP($G98,'[1]II.'!$B$7:$AO$324,38,0)&gt;0,VLOOKUP($G98,'[1]II.'!$B$7:$AO$324,38,0),""))</f>
        <v>0</v>
      </c>
      <c r="T98" s="105">
        <f t="shared" si="31"/>
        <v>0</v>
      </c>
      <c r="U98" s="101"/>
      <c r="V98" s="102">
        <f>IF(U98="","",IF(VLOOKUP($G98,'[1]III.'!$B$7:$AO$324,38,0)&gt;0,VLOOKUP($G98,'[1]III.'!$B$7:$AO$324,38,0),""))</f>
        <v>0</v>
      </c>
      <c r="W98" s="105">
        <f t="shared" si="33"/>
        <v>0</v>
      </c>
      <c r="X98" s="160"/>
      <c r="Y98" s="102">
        <f>IF(X98="","",IF(VLOOKUP($G98,'[1]IV.'!$B$7:$AP$324,39,0)&gt;0,VLOOKUP($G98,'[1]IV.'!$B$7:$AP$324,39,0),""))</f>
        <v>0</v>
      </c>
      <c r="Z98" s="105">
        <f t="shared" si="29"/>
        <v>0</v>
      </c>
      <c r="AA98" s="107"/>
      <c r="AB98" s="102">
        <f>IF(AA98="","",IF(VLOOKUP($G98,'[1]V.'!$B$7:$AO$324,38,0)&gt;0,VLOOKUP($G98,'[1]V.'!$B$7:$AO$324,38,0),""))</f>
        <v>0</v>
      </c>
      <c r="AC98" s="108">
        <f t="shared" si="30"/>
        <v>0</v>
      </c>
      <c r="AD98" s="247" t="e">
        <f>#N/A</f>
        <v>#N/A</v>
      </c>
      <c r="AH98" s="3">
        <f t="shared" si="8"/>
        <v>0</v>
      </c>
    </row>
    <row r="99" spans="1:34" ht="15" customHeight="1" hidden="1">
      <c r="A99" s="154">
        <v>44</v>
      </c>
      <c r="B99" s="155">
        <f t="shared" si="20"/>
        <v>0</v>
      </c>
      <c r="C99" s="155">
        <f t="shared" si="21"/>
        <v>19</v>
      </c>
      <c r="D99" s="155">
        <f t="shared" si="22"/>
        <v>0</v>
      </c>
      <c r="E99" s="60">
        <f t="shared" si="23"/>
        <v>0</v>
      </c>
      <c r="F99" s="60">
        <f t="shared" si="24"/>
        <v>0</v>
      </c>
      <c r="G99" s="177">
        <v>570</v>
      </c>
      <c r="H99" s="94" t="s">
        <v>274</v>
      </c>
      <c r="I99" s="184" t="s">
        <v>275</v>
      </c>
      <c r="J99" s="96">
        <v>2007</v>
      </c>
      <c r="K99" s="110"/>
      <c r="L99" s="111" t="s">
        <v>85</v>
      </c>
      <c r="M99" s="167" t="s">
        <v>276</v>
      </c>
      <c r="N99" s="100">
        <f t="shared" si="26"/>
        <v>0</v>
      </c>
      <c r="O99" s="112"/>
      <c r="P99" s="102">
        <f>IF(O99="","",IF(VLOOKUP($G99,'[1]I.'!$B$7:$AP$324,38,0)&gt;0,VLOOKUP($G99,'[1]I.'!$B$7:$AP$324,38,0),""))</f>
        <v>0</v>
      </c>
      <c r="Q99" s="103">
        <f t="shared" si="34"/>
        <v>0</v>
      </c>
      <c r="R99" s="185" t="s">
        <v>8</v>
      </c>
      <c r="S99" s="102">
        <f>IF(R99="","",IF(VLOOKUP($G99,'[1]II.'!$B$7:$AO$324,38,0)&gt;0,VLOOKUP($G99,'[1]II.'!$B$7:$AO$324,38,0),""))</f>
        <v>0</v>
      </c>
      <c r="T99" s="105">
        <f>IF(OR(ISNUMBER(VLOOKUP(S99,$AE$4:$AG$99,2,0)),ISTEXT(VLOOKUP(S99,$AE$4:$AG$99,2,0))),VLOOKUP(S99,$AE$4:$AG$99,2,0),0)</f>
        <v>0</v>
      </c>
      <c r="U99" s="101"/>
      <c r="V99" s="102">
        <f>IF(U99="","",IF(VLOOKUP($G99,'[1]III.'!$B$7:$AO$324,38,0)&gt;0,VLOOKUP($G99,'[1]III.'!$B$7:$AO$324,38,0),""))</f>
        <v>0</v>
      </c>
      <c r="W99" s="105">
        <f aca="true" t="shared" si="35" ref="W99:W105">IF(ISNUMBER(VLOOKUP(V99,$AE$4:$AG$99,2,0)),VLOOKUP(V99,$AE$4:$AG$99,2,0),0)</f>
        <v>0</v>
      </c>
      <c r="X99" s="106"/>
      <c r="Y99" s="102">
        <f>IF(X99="","",IF(VLOOKUP($G99,'[1]IV.'!$B$7:$AP$324,39,0)&gt;0,VLOOKUP($G99,'[1]IV.'!$B$7:$AP$324,39,0),""))</f>
        <v>0</v>
      </c>
      <c r="Z99" s="105">
        <f t="shared" si="29"/>
        <v>0</v>
      </c>
      <c r="AA99" s="175"/>
      <c r="AB99" s="102">
        <f>IF(AA99="","",IF(VLOOKUP($G99,'[1]V.'!$B$7:$AO$324,38,0)&gt;0,VLOOKUP($G99,'[1]V.'!$B$7:$AO$324,38,0),""))</f>
        <v>0</v>
      </c>
      <c r="AC99" s="108">
        <f t="shared" si="30"/>
        <v>0</v>
      </c>
      <c r="AD99" s="176" t="e">
        <f>#N/A</f>
        <v>#N/A</v>
      </c>
      <c r="AH99" s="3">
        <f t="shared" si="8"/>
        <v>0</v>
      </c>
    </row>
    <row r="100" spans="1:34" ht="15" customHeight="1" hidden="1">
      <c r="A100" s="154">
        <v>45</v>
      </c>
      <c r="B100" s="155">
        <f t="shared" si="20"/>
        <v>0</v>
      </c>
      <c r="C100" s="155">
        <f t="shared" si="21"/>
        <v>0</v>
      </c>
      <c r="D100" s="155">
        <f t="shared" si="22"/>
        <v>0</v>
      </c>
      <c r="E100" s="60">
        <f t="shared" si="23"/>
        <v>0</v>
      </c>
      <c r="F100" s="60">
        <f t="shared" si="24"/>
        <v>0</v>
      </c>
      <c r="G100" s="177">
        <v>595</v>
      </c>
      <c r="H100" s="178"/>
      <c r="I100" s="179"/>
      <c r="J100" s="157"/>
      <c r="K100" s="158"/>
      <c r="L100" s="137"/>
      <c r="M100" s="167"/>
      <c r="N100" s="100">
        <f t="shared" si="26"/>
        <v>0</v>
      </c>
      <c r="O100" s="112"/>
      <c r="P100" s="102">
        <f>IF(O100="","",IF(VLOOKUP($G100,'[1]I.'!$B$7:$AP$324,38,0)&gt;0,VLOOKUP($G100,'[1]I.'!$B$7:$AP$324,38,0),""))</f>
        <v>0</v>
      </c>
      <c r="Q100" s="103">
        <f t="shared" si="34"/>
        <v>0</v>
      </c>
      <c r="R100" s="101"/>
      <c r="S100" s="102">
        <f>IF(R100="","",IF(VLOOKUP($G100,'[1]II.'!$B$7:$AO$324,38,0)&gt;0,VLOOKUP($G100,'[1]II.'!$B$7:$AO$324,38,0),""))</f>
        <v>0</v>
      </c>
      <c r="T100" s="105">
        <f aca="true" t="shared" si="36" ref="T100:T105">IF(ISNUMBER(VLOOKUP(S100,$AE$4:$AG$99,2,0)),VLOOKUP(S100,$AE$4:$AG$99,2,0),0)</f>
        <v>0</v>
      </c>
      <c r="U100" s="101"/>
      <c r="V100" s="102">
        <f>IF(U100="","",IF(VLOOKUP($G100,'[1]III.'!$B$7:$AO$324,38,0)&gt;0,VLOOKUP($G100,'[1]III.'!$B$7:$AO$324,38,0),""))</f>
        <v>0</v>
      </c>
      <c r="W100" s="105">
        <f t="shared" si="35"/>
        <v>0</v>
      </c>
      <c r="X100" s="160"/>
      <c r="Y100" s="102">
        <f>IF(X100="","",IF(VLOOKUP($G100,'[1]IV.'!$B$7:$AP$324,39,0)&gt;0,VLOOKUP($G100,'[1]IV.'!$B$7:$AP$324,39,0),""))</f>
        <v>0</v>
      </c>
      <c r="Z100" s="105">
        <f t="shared" si="29"/>
        <v>0</v>
      </c>
      <c r="AA100" s="107"/>
      <c r="AB100" s="102">
        <f>IF(AA100="","",IF(VLOOKUP($G100,'[1]V.'!$B$7:$AO$324,38,0)&gt;0,VLOOKUP($G100,'[1]V.'!$B$7:$AO$324,38,0),""))</f>
        <v>0</v>
      </c>
      <c r="AC100" s="108">
        <f t="shared" si="30"/>
        <v>0</v>
      </c>
      <c r="AD100" s="176" t="e">
        <f>#N/A</f>
        <v>#N/A</v>
      </c>
      <c r="AH100" s="3">
        <f t="shared" si="8"/>
        <v>0</v>
      </c>
    </row>
    <row r="101" spans="1:34" ht="15" customHeight="1" hidden="1">
      <c r="A101" s="154">
        <v>46</v>
      </c>
      <c r="B101" s="155">
        <f t="shared" si="20"/>
        <v>0</v>
      </c>
      <c r="C101" s="155">
        <f t="shared" si="21"/>
        <v>0</v>
      </c>
      <c r="D101" s="155">
        <f t="shared" si="22"/>
        <v>0</v>
      </c>
      <c r="E101" s="155">
        <f t="shared" si="23"/>
        <v>0</v>
      </c>
      <c r="F101" s="155">
        <f t="shared" si="24"/>
        <v>0</v>
      </c>
      <c r="G101" s="177">
        <v>596</v>
      </c>
      <c r="H101" s="178"/>
      <c r="I101" s="179"/>
      <c r="J101" s="157"/>
      <c r="K101" s="158"/>
      <c r="L101" s="137"/>
      <c r="M101" s="167"/>
      <c r="N101" s="100">
        <f t="shared" si="26"/>
        <v>0</v>
      </c>
      <c r="O101" s="112"/>
      <c r="P101" s="102">
        <f>IF(O101="","",IF(VLOOKUP($G101,'[1]I.'!$B$7:$AP$324,38,0)&gt;0,VLOOKUP($G101,'[1]I.'!$B$7:$AP$324,38,0),""))</f>
        <v>0</v>
      </c>
      <c r="Q101" s="103">
        <f t="shared" si="34"/>
        <v>0</v>
      </c>
      <c r="R101" s="101"/>
      <c r="S101" s="102">
        <f>IF(R101="","",IF(VLOOKUP($G101,'[1]II.'!$B$7:$AO$324,38,0)&gt;0,VLOOKUP($G101,'[1]II.'!$B$7:$AO$324,38,0),""))</f>
        <v>0</v>
      </c>
      <c r="T101" s="105">
        <f t="shared" si="36"/>
        <v>0</v>
      </c>
      <c r="U101" s="101"/>
      <c r="V101" s="102">
        <f>IF(U101="","",IF(VLOOKUP($G101,'[1]III.'!$B$7:$AO$324,38,0)&gt;0,VLOOKUP($G101,'[1]III.'!$B$7:$AO$324,38,0),""))</f>
        <v>0</v>
      </c>
      <c r="W101" s="105">
        <f t="shared" si="35"/>
        <v>0</v>
      </c>
      <c r="X101" s="160"/>
      <c r="Y101" s="102">
        <f>IF(X101="","",IF(VLOOKUP($G101,'[1]IV.'!$B$7:$AP$324,39,0)&gt;0,VLOOKUP($G101,'[1]IV.'!$B$7:$AP$324,39,0),""))</f>
        <v>0</v>
      </c>
      <c r="Z101" s="105">
        <f t="shared" si="29"/>
        <v>0</v>
      </c>
      <c r="AA101" s="107"/>
      <c r="AB101" s="102">
        <f>IF(AA101="","",IF(VLOOKUP($G101,'[1]V.'!$B$7:$AO$324,38,0)&gt;0,VLOOKUP($G101,'[1]V.'!$B$7:$AO$324,38,0),""))</f>
        <v>0</v>
      </c>
      <c r="AC101" s="108">
        <f t="shared" si="30"/>
        <v>0</v>
      </c>
      <c r="AD101" s="176" t="e">
        <f aca="true" t="shared" si="37" ref="AD101:AD105">NA()</f>
        <v>#N/A</v>
      </c>
      <c r="AH101" s="3">
        <f t="shared" si="8"/>
        <v>0</v>
      </c>
    </row>
    <row r="102" spans="1:34" ht="15" customHeight="1" hidden="1">
      <c r="A102" s="154">
        <v>47</v>
      </c>
      <c r="B102" s="155">
        <f t="shared" si="20"/>
        <v>0</v>
      </c>
      <c r="C102" s="155">
        <f t="shared" si="21"/>
        <v>0</v>
      </c>
      <c r="D102" s="155">
        <f t="shared" si="22"/>
        <v>0</v>
      </c>
      <c r="E102" s="155">
        <f t="shared" si="23"/>
        <v>0</v>
      </c>
      <c r="F102" s="155">
        <f t="shared" si="24"/>
        <v>0</v>
      </c>
      <c r="G102" s="177">
        <v>597</v>
      </c>
      <c r="H102" s="178"/>
      <c r="I102" s="179"/>
      <c r="J102" s="157"/>
      <c r="K102" s="158"/>
      <c r="L102" s="137"/>
      <c r="M102" s="167"/>
      <c r="N102" s="100">
        <f t="shared" si="26"/>
        <v>0</v>
      </c>
      <c r="O102" s="112"/>
      <c r="P102" s="102">
        <f>IF(O102="","",IF(VLOOKUP($G102,'[1]I.'!$B$7:$AP$324,38,0)&gt;0,VLOOKUP($G102,'[1]I.'!$B$7:$AP$324,38,0),""))</f>
        <v>0</v>
      </c>
      <c r="Q102" s="103">
        <f t="shared" si="34"/>
        <v>0</v>
      </c>
      <c r="R102" s="101"/>
      <c r="S102" s="102">
        <f>IF(R102="","",IF(VLOOKUP($G102,'[1]II.'!$B$7:$AO$324,38,0)&gt;0,VLOOKUP($G102,'[1]II.'!$B$7:$AO$324,38,0),""))</f>
        <v>0</v>
      </c>
      <c r="T102" s="105">
        <f t="shared" si="36"/>
        <v>0</v>
      </c>
      <c r="U102" s="101"/>
      <c r="V102" s="102">
        <f>IF(U102="","",IF(VLOOKUP($G102,'[1]III.'!$B$7:$AO$324,38,0)&gt;0,VLOOKUP($G102,'[1]III.'!$B$7:$AO$324,38,0),""))</f>
        <v>0</v>
      </c>
      <c r="W102" s="105">
        <f t="shared" si="35"/>
        <v>0</v>
      </c>
      <c r="X102" s="160"/>
      <c r="Y102" s="102">
        <f>IF(X102="","",IF(VLOOKUP($G102,'[1]IV.'!$B$7:$AP$324,39,0)&gt;0,VLOOKUP($G102,'[1]IV.'!$B$7:$AP$324,39,0),""))</f>
        <v>0</v>
      </c>
      <c r="Z102" s="105">
        <f t="shared" si="29"/>
        <v>0</v>
      </c>
      <c r="AA102" s="107"/>
      <c r="AB102" s="102">
        <f>IF(AA102="","",IF(VLOOKUP($G102,'[1]V.'!$B$7:$AO$324,38,0)&gt;0,VLOOKUP($G102,'[1]V.'!$B$7:$AO$324,38,0),""))</f>
        <v>0</v>
      </c>
      <c r="AC102" s="108">
        <f t="shared" si="30"/>
        <v>0</v>
      </c>
      <c r="AD102" s="176" t="e">
        <f t="shared" si="37"/>
        <v>#N/A</v>
      </c>
      <c r="AH102" s="3">
        <f t="shared" si="8"/>
        <v>0</v>
      </c>
    </row>
    <row r="103" spans="1:34" ht="15" customHeight="1" hidden="1">
      <c r="A103" s="154">
        <v>48</v>
      </c>
      <c r="B103" s="155">
        <f t="shared" si="20"/>
        <v>0</v>
      </c>
      <c r="C103" s="155">
        <f t="shared" si="21"/>
        <v>0</v>
      </c>
      <c r="D103" s="155">
        <f t="shared" si="22"/>
        <v>0</v>
      </c>
      <c r="E103" s="155">
        <f t="shared" si="23"/>
        <v>0</v>
      </c>
      <c r="F103" s="155">
        <f t="shared" si="24"/>
        <v>0</v>
      </c>
      <c r="G103" s="177">
        <v>598</v>
      </c>
      <c r="H103" s="178"/>
      <c r="I103" s="179"/>
      <c r="J103" s="157"/>
      <c r="K103" s="158"/>
      <c r="L103" s="137"/>
      <c r="M103" s="167"/>
      <c r="N103" s="100">
        <f t="shared" si="26"/>
        <v>0</v>
      </c>
      <c r="O103" s="112"/>
      <c r="P103" s="102">
        <f>IF(O103="","",IF(VLOOKUP($G103,'[1]I.'!$B$7:$AP$324,38,0)&gt;0,VLOOKUP($G103,'[1]I.'!$B$7:$AP$324,38,0),""))</f>
        <v>0</v>
      </c>
      <c r="Q103" s="103">
        <f t="shared" si="34"/>
        <v>0</v>
      </c>
      <c r="R103" s="101"/>
      <c r="S103" s="102">
        <f>IF(R103="","",IF(VLOOKUP($G103,'[1]II.'!$B$7:$AO$324,38,0)&gt;0,VLOOKUP($G103,'[1]II.'!$B$7:$AO$324,38,0),""))</f>
        <v>0</v>
      </c>
      <c r="T103" s="105">
        <f t="shared" si="36"/>
        <v>0</v>
      </c>
      <c r="U103" s="101"/>
      <c r="V103" s="102">
        <f>IF(U103="","",IF(VLOOKUP($G103,'[1]III.'!$B$7:$AO$324,38,0)&gt;0,VLOOKUP($G103,'[1]III.'!$B$7:$AO$324,38,0),""))</f>
        <v>0</v>
      </c>
      <c r="W103" s="105">
        <f t="shared" si="35"/>
        <v>0</v>
      </c>
      <c r="X103" s="160"/>
      <c r="Y103" s="102">
        <f>IF(X103="","",IF(VLOOKUP($G103,'[1]IV.'!$B$7:$AP$324,39,0)&gt;0,VLOOKUP($G103,'[1]IV.'!$B$7:$AP$324,39,0),""))</f>
        <v>0</v>
      </c>
      <c r="Z103" s="105">
        <f t="shared" si="29"/>
        <v>0</v>
      </c>
      <c r="AA103" s="107"/>
      <c r="AB103" s="102">
        <f>IF(AA103="","",IF(VLOOKUP($G103,'[1]V.'!$B$7:$AO$324,38,0)&gt;0,VLOOKUP($G103,'[1]V.'!$B$7:$AO$324,38,0),""))</f>
        <v>0</v>
      </c>
      <c r="AC103" s="108">
        <f t="shared" si="30"/>
        <v>0</v>
      </c>
      <c r="AD103" s="176" t="e">
        <f t="shared" si="37"/>
        <v>#N/A</v>
      </c>
      <c r="AH103" s="3">
        <f t="shared" si="8"/>
        <v>0</v>
      </c>
    </row>
    <row r="104" spans="1:34" ht="15" customHeight="1" hidden="1">
      <c r="A104" s="154">
        <v>49</v>
      </c>
      <c r="B104" s="155">
        <f t="shared" si="20"/>
        <v>0</v>
      </c>
      <c r="C104" s="155">
        <f t="shared" si="21"/>
        <v>0</v>
      </c>
      <c r="D104" s="155">
        <f t="shared" si="22"/>
        <v>0</v>
      </c>
      <c r="E104" s="155">
        <f t="shared" si="23"/>
        <v>0</v>
      </c>
      <c r="F104" s="155">
        <f t="shared" si="24"/>
        <v>0</v>
      </c>
      <c r="G104" s="177">
        <v>599</v>
      </c>
      <c r="H104" s="178"/>
      <c r="I104" s="179"/>
      <c r="J104" s="157"/>
      <c r="K104" s="158"/>
      <c r="L104" s="137"/>
      <c r="M104" s="167"/>
      <c r="N104" s="100">
        <f t="shared" si="26"/>
        <v>0</v>
      </c>
      <c r="O104" s="112"/>
      <c r="P104" s="102">
        <f>IF(O104="","",IF(VLOOKUP($G104,'[1]I.'!$B$7:$AP$324,38,0)&gt;0,VLOOKUP($G104,'[1]I.'!$B$7:$AP$324,38,0),""))</f>
        <v>0</v>
      </c>
      <c r="Q104" s="103">
        <f t="shared" si="34"/>
        <v>0</v>
      </c>
      <c r="R104" s="101"/>
      <c r="S104" s="102">
        <f>IF(R104="","",IF(VLOOKUP($G104,'[1]II.'!$B$7:$AO$324,38,0)&gt;0,VLOOKUP($G104,'[1]II.'!$B$7:$AO$324,38,0),""))</f>
        <v>0</v>
      </c>
      <c r="T104" s="105">
        <f t="shared" si="36"/>
        <v>0</v>
      </c>
      <c r="U104" s="101"/>
      <c r="V104" s="102">
        <f>IF(U104="","",IF(VLOOKUP($G104,'[1]III.'!$B$7:$AO$324,38,0)&gt;0,VLOOKUP($G104,'[1]III.'!$B$7:$AO$324,38,0),""))</f>
        <v>0</v>
      </c>
      <c r="W104" s="105">
        <f t="shared" si="35"/>
        <v>0</v>
      </c>
      <c r="X104" s="160"/>
      <c r="Y104" s="102">
        <f>IF(X104="","",IF(VLOOKUP($G104,'[1]IV.'!$B$7:$AP$324,39,0)&gt;0,VLOOKUP($G104,'[1]IV.'!$B$7:$AP$324,39,0),""))</f>
        <v>0</v>
      </c>
      <c r="Z104" s="105">
        <f t="shared" si="29"/>
        <v>0</v>
      </c>
      <c r="AA104" s="107"/>
      <c r="AB104" s="102">
        <f>IF(AA104="","",IF(VLOOKUP($G104,'[1]V.'!$B$7:$AO$324,38,0)&gt;0,VLOOKUP($G104,'[1]V.'!$B$7:$AO$324,38,0),""))</f>
        <v>0</v>
      </c>
      <c r="AC104" s="108">
        <f t="shared" si="30"/>
        <v>0</v>
      </c>
      <c r="AD104" s="176" t="e">
        <f t="shared" si="37"/>
        <v>#N/A</v>
      </c>
      <c r="AH104" s="3">
        <f t="shared" si="8"/>
        <v>0</v>
      </c>
    </row>
    <row r="105" spans="1:34" ht="15" customHeight="1" hidden="1">
      <c r="A105" s="193">
        <v>50</v>
      </c>
      <c r="B105" s="155">
        <f t="shared" si="20"/>
        <v>0</v>
      </c>
      <c r="C105" s="155">
        <f t="shared" si="21"/>
        <v>0</v>
      </c>
      <c r="D105" s="155">
        <f t="shared" si="22"/>
        <v>0</v>
      </c>
      <c r="E105" s="155">
        <f t="shared" si="23"/>
        <v>0</v>
      </c>
      <c r="F105" s="155">
        <f t="shared" si="24"/>
        <v>0</v>
      </c>
      <c r="G105" s="177">
        <v>600</v>
      </c>
      <c r="H105" s="194"/>
      <c r="I105" s="195"/>
      <c r="J105" s="249"/>
      <c r="K105" s="250"/>
      <c r="L105" s="251"/>
      <c r="M105" s="199"/>
      <c r="N105" s="100">
        <f t="shared" si="26"/>
        <v>0</v>
      </c>
      <c r="O105" s="200"/>
      <c r="P105" s="102">
        <f>IF(O105="","",IF(VLOOKUP($G105,'[1]I.'!$B$7:$AP$324,38,0)&gt;0,VLOOKUP($G105,'[1]I.'!$B$7:$AP$324,38,0),""))</f>
        <v>0</v>
      </c>
      <c r="Q105" s="202">
        <f t="shared" si="34"/>
        <v>0</v>
      </c>
      <c r="R105" s="203"/>
      <c r="S105" s="102">
        <f>IF(R105="","",IF(VLOOKUP($G105,'[1]II.'!$B$7:$AO$324,38,0)&gt;0,VLOOKUP($G105,'[1]II.'!$B$7:$AO$324,38,0),""))</f>
        <v>0</v>
      </c>
      <c r="T105" s="204">
        <f t="shared" si="36"/>
        <v>0</v>
      </c>
      <c r="U105" s="203"/>
      <c r="V105" s="201">
        <f>IF(U105="","",IF(VLOOKUP($G105,'[1]III.'!$B$7:$AO$324,38,0)&gt;0,VLOOKUP($G105,'[1]III.'!$B$7:$AO$324,38,0),""))</f>
        <v>0</v>
      </c>
      <c r="W105" s="204">
        <f t="shared" si="35"/>
        <v>0</v>
      </c>
      <c r="X105" s="205"/>
      <c r="Y105" s="201">
        <f>IF(X105="","",IF(VLOOKUP($G105,'[1]IV.'!$B$7:$AP$324,39,0)&gt;0,VLOOKUP($G105,'[1]IV.'!$B$7:$AP$324,39,0),""))</f>
        <v>0</v>
      </c>
      <c r="Z105" s="204">
        <f t="shared" si="29"/>
        <v>0</v>
      </c>
      <c r="AA105" s="206"/>
      <c r="AB105" s="201">
        <f>IF(AA105="","",IF(VLOOKUP($G105,'[1]V.'!$B$7:$AO$324,38,0)&gt;0,VLOOKUP($G105,'[1]V.'!$B$7:$AO$324,38,0),""))</f>
        <v>0</v>
      </c>
      <c r="AC105" s="207">
        <f t="shared" si="30"/>
        <v>0</v>
      </c>
      <c r="AD105" s="252" t="e">
        <f t="shared" si="37"/>
        <v>#N/A</v>
      </c>
      <c r="AH105" s="3">
        <f t="shared" si="8"/>
        <v>0</v>
      </c>
    </row>
    <row r="106" spans="1:34" s="213" customFormat="1" ht="25.5" customHeight="1">
      <c r="A106" s="253"/>
      <c r="B106" s="254"/>
      <c r="C106" s="254"/>
      <c r="D106" s="254"/>
      <c r="E106" s="254"/>
      <c r="F106" s="254"/>
      <c r="G106" s="255"/>
      <c r="H106" s="208"/>
      <c r="I106" s="36" t="s">
        <v>277</v>
      </c>
      <c r="J106" s="209">
        <f>$J$2-4</f>
        <v>2005</v>
      </c>
      <c r="K106" s="210" t="s">
        <v>5</v>
      </c>
      <c r="L106" s="211">
        <f>$J$2-3</f>
        <v>2006</v>
      </c>
      <c r="M106" s="26"/>
      <c r="N106" s="212"/>
      <c r="O106" s="7"/>
      <c r="P106" s="8"/>
      <c r="Q106" s="9"/>
      <c r="R106" s="10"/>
      <c r="S106" s="11"/>
      <c r="T106" s="12"/>
      <c r="U106" s="10"/>
      <c r="V106" s="11"/>
      <c r="W106" s="12"/>
      <c r="X106" s="13"/>
      <c r="Y106" s="11"/>
      <c r="Z106" s="12"/>
      <c r="AA106" s="11"/>
      <c r="AB106" s="11"/>
      <c r="AC106" s="14"/>
      <c r="AD106" s="15"/>
      <c r="AE106" s="16"/>
      <c r="AF106" s="17"/>
      <c r="AG106" s="17"/>
      <c r="AH106" s="3">
        <f t="shared" si="8"/>
        <v>0</v>
      </c>
    </row>
    <row r="107" spans="1:34" s="220" customFormat="1" ht="30" customHeight="1">
      <c r="A107" s="256" t="s">
        <v>12</v>
      </c>
      <c r="B107" s="257"/>
      <c r="C107" s="257"/>
      <c r="D107" s="257"/>
      <c r="E107" s="257"/>
      <c r="F107" s="257"/>
      <c r="G107" s="258" t="s">
        <v>13</v>
      </c>
      <c r="H107" s="259" t="s">
        <v>14</v>
      </c>
      <c r="I107" s="259" t="s">
        <v>15</v>
      </c>
      <c r="J107" s="260" t="s">
        <v>16</v>
      </c>
      <c r="K107" s="261"/>
      <c r="L107" s="262" t="s">
        <v>17</v>
      </c>
      <c r="M107" s="263" t="s">
        <v>18</v>
      </c>
      <c r="N107" s="264" t="s">
        <v>19</v>
      </c>
      <c r="O107" s="265">
        <f>$O$3</f>
        <v>0</v>
      </c>
      <c r="P107" s="265"/>
      <c r="Q107" s="265"/>
      <c r="R107" s="266">
        <f>$R$3</f>
        <v>0</v>
      </c>
      <c r="S107" s="266"/>
      <c r="T107" s="266"/>
      <c r="U107" s="265">
        <f>$U$3</f>
        <v>0</v>
      </c>
      <c r="V107" s="265"/>
      <c r="W107" s="265"/>
      <c r="X107" s="265">
        <f>$X$3</f>
        <v>0</v>
      </c>
      <c r="Y107" s="265"/>
      <c r="Z107" s="265"/>
      <c r="AA107" s="265">
        <f>$AA$3</f>
        <v>0</v>
      </c>
      <c r="AB107" s="265"/>
      <c r="AC107" s="265"/>
      <c r="AD107" s="267" t="s">
        <v>21</v>
      </c>
      <c r="AE107" s="16"/>
      <c r="AF107" s="17"/>
      <c r="AG107" s="17"/>
      <c r="AH107" s="3">
        <f t="shared" si="8"/>
        <v>0</v>
      </c>
    </row>
    <row r="108" spans="1:34" ht="15" customHeight="1">
      <c r="A108" s="268">
        <v>1</v>
      </c>
      <c r="B108" s="60">
        <f aca="true" t="shared" si="38" ref="B108:B157">IF(O108&gt;"",COUNTIF($O$108:O108,"I."),"")</f>
        <v>1</v>
      </c>
      <c r="C108" s="60">
        <f aca="true" t="shared" si="39" ref="C108:C157">IF(R108&gt;"",COUNTIF(R$108:$R108,"II."),"")</f>
        <v>1</v>
      </c>
      <c r="D108" s="60">
        <f aca="true" t="shared" si="40" ref="D108:D157">IF(U108&gt;"",COUNTIF($U$108:U108,"III."),"")</f>
        <v>1</v>
      </c>
      <c r="E108" s="60">
        <f aca="true" t="shared" si="41" ref="E108:E157">IF(X108&gt;"",COUNTIF($X$108:X108,"IV."),"")</f>
        <v>1</v>
      </c>
      <c r="F108" s="60">
        <f aca="true" t="shared" si="42" ref="F108:F157">IF(AA108&gt;"",COUNTIF(AA$108:$AA108,"V."),"")</f>
        <v>0</v>
      </c>
      <c r="G108" s="180">
        <v>640</v>
      </c>
      <c r="H108" s="85" t="s">
        <v>278</v>
      </c>
      <c r="I108" s="86" t="s">
        <v>177</v>
      </c>
      <c r="J108" s="64">
        <v>2005</v>
      </c>
      <c r="K108" s="65"/>
      <c r="L108" s="151" t="s">
        <v>193</v>
      </c>
      <c r="M108" s="182" t="s">
        <v>26</v>
      </c>
      <c r="N108" s="269">
        <v>94.33333333333334</v>
      </c>
      <c r="O108" s="69" t="s">
        <v>7</v>
      </c>
      <c r="P108" s="70" t="s">
        <v>27</v>
      </c>
      <c r="Q108" s="71">
        <v>30</v>
      </c>
      <c r="R108" s="91" t="s">
        <v>8</v>
      </c>
      <c r="S108" s="70" t="s">
        <v>147</v>
      </c>
      <c r="T108" s="72">
        <v>9.333333333333334</v>
      </c>
      <c r="U108" s="69" t="s">
        <v>9</v>
      </c>
      <c r="V108" s="70" t="s">
        <v>27</v>
      </c>
      <c r="W108" s="72">
        <v>30</v>
      </c>
      <c r="X108" s="73" t="s">
        <v>10</v>
      </c>
      <c r="Y108" s="70" t="s">
        <v>28</v>
      </c>
      <c r="Z108" s="72">
        <v>25</v>
      </c>
      <c r="AA108" s="74"/>
      <c r="AB108" s="70"/>
      <c r="AC108" s="75">
        <v>0</v>
      </c>
      <c r="AD108" s="270">
        <v>1</v>
      </c>
      <c r="AH108" s="3">
        <f t="shared" si="8"/>
        <v>0</v>
      </c>
    </row>
    <row r="109" spans="1:34" ht="15" customHeight="1">
      <c r="A109" s="268">
        <v>2</v>
      </c>
      <c r="B109" s="60">
        <f t="shared" si="38"/>
        <v>2</v>
      </c>
      <c r="C109" s="60">
        <f t="shared" si="39"/>
        <v>2</v>
      </c>
      <c r="D109" s="60">
        <f t="shared" si="40"/>
        <v>2</v>
      </c>
      <c r="E109" s="60">
        <f t="shared" si="41"/>
        <v>2</v>
      </c>
      <c r="F109" s="60">
        <f t="shared" si="42"/>
        <v>0</v>
      </c>
      <c r="G109" s="180">
        <v>613</v>
      </c>
      <c r="H109" s="85" t="s">
        <v>279</v>
      </c>
      <c r="I109" s="86" t="s">
        <v>155</v>
      </c>
      <c r="J109" s="64">
        <v>2006</v>
      </c>
      <c r="K109" s="65"/>
      <c r="L109" s="84" t="s">
        <v>209</v>
      </c>
      <c r="M109" s="182" t="s">
        <v>26</v>
      </c>
      <c r="N109" s="269">
        <v>85</v>
      </c>
      <c r="O109" s="69" t="s">
        <v>7</v>
      </c>
      <c r="P109" s="70" t="s">
        <v>41</v>
      </c>
      <c r="Q109" s="71">
        <v>18</v>
      </c>
      <c r="R109" s="91" t="s">
        <v>8</v>
      </c>
      <c r="S109" s="70" t="s">
        <v>28</v>
      </c>
      <c r="T109" s="72">
        <v>25</v>
      </c>
      <c r="U109" s="69" t="s">
        <v>9</v>
      </c>
      <c r="V109" s="70" t="s">
        <v>32</v>
      </c>
      <c r="W109" s="72">
        <v>21</v>
      </c>
      <c r="X109" s="82" t="s">
        <v>10</v>
      </c>
      <c r="Y109" s="70" t="s">
        <v>32</v>
      </c>
      <c r="Z109" s="72">
        <v>21</v>
      </c>
      <c r="AA109" s="74"/>
      <c r="AB109" s="70"/>
      <c r="AC109" s="75">
        <v>0</v>
      </c>
      <c r="AD109" s="270">
        <v>2</v>
      </c>
      <c r="AH109" s="3">
        <f t="shared" si="8"/>
        <v>0</v>
      </c>
    </row>
    <row r="110" spans="1:34" ht="15" customHeight="1">
      <c r="A110" s="268">
        <v>3</v>
      </c>
      <c r="B110" s="60">
        <f t="shared" si="38"/>
        <v>3</v>
      </c>
      <c r="C110" s="60">
        <f t="shared" si="39"/>
        <v>3</v>
      </c>
      <c r="D110" s="60">
        <f t="shared" si="40"/>
        <v>0</v>
      </c>
      <c r="E110" s="60">
        <f t="shared" si="41"/>
        <v>3</v>
      </c>
      <c r="F110" s="60">
        <f t="shared" si="42"/>
        <v>0</v>
      </c>
      <c r="G110" s="180">
        <v>608</v>
      </c>
      <c r="H110" s="85" t="s">
        <v>280</v>
      </c>
      <c r="I110" s="86" t="s">
        <v>201</v>
      </c>
      <c r="J110" s="64">
        <v>2005</v>
      </c>
      <c r="K110" s="65"/>
      <c r="L110" s="79" t="s">
        <v>39</v>
      </c>
      <c r="M110" s="182" t="s">
        <v>26</v>
      </c>
      <c r="N110" s="269">
        <v>72</v>
      </c>
      <c r="O110" s="69" t="s">
        <v>7</v>
      </c>
      <c r="P110" s="70" t="s">
        <v>32</v>
      </c>
      <c r="Q110" s="71">
        <v>21</v>
      </c>
      <c r="R110" s="92" t="s">
        <v>8</v>
      </c>
      <c r="S110" s="70" t="s">
        <v>32</v>
      </c>
      <c r="T110" s="72">
        <v>21</v>
      </c>
      <c r="U110" s="69"/>
      <c r="V110" s="70"/>
      <c r="W110" s="72">
        <v>0</v>
      </c>
      <c r="X110" s="82" t="s">
        <v>10</v>
      </c>
      <c r="Y110" s="70" t="s">
        <v>27</v>
      </c>
      <c r="Z110" s="72">
        <v>30</v>
      </c>
      <c r="AA110" s="74"/>
      <c r="AB110" s="70"/>
      <c r="AC110" s="75">
        <v>0</v>
      </c>
      <c r="AD110" s="270">
        <v>3</v>
      </c>
      <c r="AH110" s="3">
        <f t="shared" si="8"/>
        <v>0</v>
      </c>
    </row>
    <row r="111" spans="1:34" ht="15" customHeight="1">
      <c r="A111" s="268">
        <v>4</v>
      </c>
      <c r="B111" s="60">
        <f t="shared" si="38"/>
        <v>4</v>
      </c>
      <c r="C111" s="60">
        <f t="shared" si="39"/>
        <v>4</v>
      </c>
      <c r="D111" s="60">
        <f t="shared" si="40"/>
        <v>3</v>
      </c>
      <c r="E111" s="60">
        <f t="shared" si="41"/>
        <v>4</v>
      </c>
      <c r="F111" s="60">
        <f t="shared" si="42"/>
        <v>0</v>
      </c>
      <c r="G111" s="180">
        <v>637</v>
      </c>
      <c r="H111" s="62" t="s">
        <v>281</v>
      </c>
      <c r="I111" s="63" t="s">
        <v>282</v>
      </c>
      <c r="J111" s="77">
        <v>2005</v>
      </c>
      <c r="K111" s="237"/>
      <c r="L111" s="79" t="s">
        <v>193</v>
      </c>
      <c r="M111" s="182" t="s">
        <v>26</v>
      </c>
      <c r="N111" s="269">
        <v>58.333333333333336</v>
      </c>
      <c r="O111" s="69" t="s">
        <v>7</v>
      </c>
      <c r="P111" s="70" t="s">
        <v>40</v>
      </c>
      <c r="Q111" s="71">
        <v>15</v>
      </c>
      <c r="R111" s="91" t="s">
        <v>8</v>
      </c>
      <c r="S111" s="70" t="s">
        <v>132</v>
      </c>
      <c r="T111" s="72">
        <v>15.333333333333334</v>
      </c>
      <c r="U111" s="81" t="s">
        <v>9</v>
      </c>
      <c r="V111" s="70" t="s">
        <v>49</v>
      </c>
      <c r="W111" s="72">
        <v>13</v>
      </c>
      <c r="X111" s="82" t="s">
        <v>10</v>
      </c>
      <c r="Y111" s="70" t="s">
        <v>40</v>
      </c>
      <c r="Z111" s="72">
        <v>15</v>
      </c>
      <c r="AA111" s="74"/>
      <c r="AB111" s="70"/>
      <c r="AC111" s="75">
        <v>0</v>
      </c>
      <c r="AD111" s="270">
        <v>4</v>
      </c>
      <c r="AH111" s="3">
        <f t="shared" si="8"/>
        <v>0</v>
      </c>
    </row>
    <row r="112" spans="1:34" ht="15" customHeight="1">
      <c r="A112" s="268">
        <v>5</v>
      </c>
      <c r="B112" s="60">
        <f t="shared" si="38"/>
        <v>0</v>
      </c>
      <c r="C112" s="60">
        <f t="shared" si="39"/>
        <v>5</v>
      </c>
      <c r="D112" s="60">
        <f t="shared" si="40"/>
        <v>4</v>
      </c>
      <c r="E112" s="60">
        <f t="shared" si="41"/>
        <v>0</v>
      </c>
      <c r="F112" s="60">
        <f t="shared" si="42"/>
        <v>0</v>
      </c>
      <c r="G112" s="180">
        <v>636</v>
      </c>
      <c r="H112" s="62" t="s">
        <v>283</v>
      </c>
      <c r="I112" s="63" t="s">
        <v>234</v>
      </c>
      <c r="J112" s="77">
        <v>2005</v>
      </c>
      <c r="K112" s="237"/>
      <c r="L112" s="79" t="s">
        <v>284</v>
      </c>
      <c r="M112" s="182" t="s">
        <v>26</v>
      </c>
      <c r="N112" s="269">
        <v>55</v>
      </c>
      <c r="O112" s="69"/>
      <c r="P112" s="70"/>
      <c r="Q112" s="71">
        <v>0</v>
      </c>
      <c r="R112" s="91" t="s">
        <v>8</v>
      </c>
      <c r="S112" s="70" t="s">
        <v>27</v>
      </c>
      <c r="T112" s="72">
        <v>30</v>
      </c>
      <c r="U112" s="69" t="s">
        <v>9</v>
      </c>
      <c r="V112" s="70" t="s">
        <v>28</v>
      </c>
      <c r="W112" s="72">
        <v>25</v>
      </c>
      <c r="X112" s="82"/>
      <c r="Y112" s="70"/>
      <c r="Z112" s="72">
        <v>0</v>
      </c>
      <c r="AA112" s="74"/>
      <c r="AB112" s="70"/>
      <c r="AC112" s="75">
        <v>0</v>
      </c>
      <c r="AD112" s="270">
        <v>5</v>
      </c>
      <c r="AH112" s="3">
        <f t="shared" si="8"/>
        <v>0</v>
      </c>
    </row>
    <row r="113" spans="1:34" ht="15" customHeight="1">
      <c r="A113" s="268">
        <v>6</v>
      </c>
      <c r="B113" s="60">
        <f t="shared" si="38"/>
        <v>5</v>
      </c>
      <c r="C113" s="60">
        <f t="shared" si="39"/>
        <v>6</v>
      </c>
      <c r="D113" s="60">
        <f t="shared" si="40"/>
        <v>5</v>
      </c>
      <c r="E113" s="60">
        <f t="shared" si="41"/>
        <v>5</v>
      </c>
      <c r="F113" s="60">
        <f t="shared" si="42"/>
        <v>0</v>
      </c>
      <c r="G113" s="180">
        <v>605</v>
      </c>
      <c r="H113" s="62" t="s">
        <v>158</v>
      </c>
      <c r="I113" s="63" t="s">
        <v>38</v>
      </c>
      <c r="J113" s="77">
        <v>2005</v>
      </c>
      <c r="K113" s="237"/>
      <c r="L113" s="79" t="s">
        <v>193</v>
      </c>
      <c r="M113" s="182" t="s">
        <v>26</v>
      </c>
      <c r="N113" s="269">
        <v>52.333333333333336</v>
      </c>
      <c r="O113" s="69" t="s">
        <v>7</v>
      </c>
      <c r="P113" s="70" t="s">
        <v>146</v>
      </c>
      <c r="Q113" s="71">
        <v>10</v>
      </c>
      <c r="R113" s="92" t="s">
        <v>8</v>
      </c>
      <c r="S113" s="70" t="s">
        <v>147</v>
      </c>
      <c r="T113" s="72">
        <v>9.333333333333334</v>
      </c>
      <c r="U113" s="69" t="s">
        <v>9</v>
      </c>
      <c r="V113" s="70" t="s">
        <v>40</v>
      </c>
      <c r="W113" s="72">
        <v>15</v>
      </c>
      <c r="X113" s="82" t="s">
        <v>10</v>
      </c>
      <c r="Y113" s="70" t="s">
        <v>41</v>
      </c>
      <c r="Z113" s="72">
        <v>18</v>
      </c>
      <c r="AA113" s="83"/>
      <c r="AB113" s="70"/>
      <c r="AC113" s="75">
        <v>0</v>
      </c>
      <c r="AD113" s="270">
        <v>6</v>
      </c>
      <c r="AH113" s="3">
        <f t="shared" si="8"/>
        <v>0</v>
      </c>
    </row>
    <row r="114" spans="1:34" ht="15" customHeight="1">
      <c r="A114" s="268">
        <v>7</v>
      </c>
      <c r="B114" s="60">
        <f t="shared" si="38"/>
        <v>6</v>
      </c>
      <c r="C114" s="60">
        <f t="shared" si="39"/>
        <v>7</v>
      </c>
      <c r="D114" s="60">
        <f t="shared" si="40"/>
        <v>6</v>
      </c>
      <c r="E114" s="60">
        <f t="shared" si="41"/>
        <v>0</v>
      </c>
      <c r="F114" s="60">
        <f t="shared" si="42"/>
        <v>0</v>
      </c>
      <c r="G114" s="180">
        <v>628</v>
      </c>
      <c r="H114" s="271" t="s">
        <v>285</v>
      </c>
      <c r="I114" s="272" t="s">
        <v>30</v>
      </c>
      <c r="J114" s="273">
        <v>2005</v>
      </c>
      <c r="K114" s="274"/>
      <c r="L114" s="88" t="s">
        <v>286</v>
      </c>
      <c r="M114" s="275" t="s">
        <v>26</v>
      </c>
      <c r="N114" s="269">
        <v>43.333333333333336</v>
      </c>
      <c r="O114" s="69" t="s">
        <v>7</v>
      </c>
      <c r="P114" s="70" t="s">
        <v>146</v>
      </c>
      <c r="Q114" s="71">
        <v>10</v>
      </c>
      <c r="R114" s="91" t="s">
        <v>8</v>
      </c>
      <c r="S114" s="70" t="s">
        <v>132</v>
      </c>
      <c r="T114" s="72">
        <v>15.333333333333334</v>
      </c>
      <c r="U114" s="69" t="s">
        <v>9</v>
      </c>
      <c r="V114" s="70" t="s">
        <v>41</v>
      </c>
      <c r="W114" s="72">
        <v>18</v>
      </c>
      <c r="X114" s="82"/>
      <c r="Y114" s="70"/>
      <c r="Z114" s="72">
        <v>0</v>
      </c>
      <c r="AA114" s="74"/>
      <c r="AB114" s="70"/>
      <c r="AC114" s="75">
        <v>0</v>
      </c>
      <c r="AD114" s="270">
        <v>7</v>
      </c>
      <c r="AH114" s="3">
        <f t="shared" si="8"/>
        <v>0</v>
      </c>
    </row>
    <row r="115" spans="1:34" ht="15" customHeight="1">
      <c r="A115" s="268">
        <v>8</v>
      </c>
      <c r="B115" s="60">
        <f t="shared" si="38"/>
        <v>7</v>
      </c>
      <c r="C115" s="60">
        <f t="shared" si="39"/>
        <v>0</v>
      </c>
      <c r="D115" s="60">
        <f t="shared" si="40"/>
        <v>7</v>
      </c>
      <c r="E115" s="60">
        <f t="shared" si="41"/>
        <v>6</v>
      </c>
      <c r="F115" s="60">
        <f t="shared" si="42"/>
        <v>0</v>
      </c>
      <c r="G115" s="180">
        <v>607</v>
      </c>
      <c r="H115" s="62" t="s">
        <v>287</v>
      </c>
      <c r="I115" s="63" t="s">
        <v>214</v>
      </c>
      <c r="J115" s="77">
        <v>2005</v>
      </c>
      <c r="K115" s="78"/>
      <c r="L115" s="151" t="s">
        <v>193</v>
      </c>
      <c r="M115" s="182" t="s">
        <v>26</v>
      </c>
      <c r="N115" s="269">
        <v>32</v>
      </c>
      <c r="O115" s="69" t="s">
        <v>7</v>
      </c>
      <c r="P115" s="70" t="s">
        <v>61</v>
      </c>
      <c r="Q115" s="71">
        <v>8</v>
      </c>
      <c r="R115" s="91"/>
      <c r="S115" s="70"/>
      <c r="T115" s="72">
        <v>0</v>
      </c>
      <c r="U115" s="69" t="s">
        <v>9</v>
      </c>
      <c r="V115" s="70" t="s">
        <v>53</v>
      </c>
      <c r="W115" s="72">
        <v>11</v>
      </c>
      <c r="X115" s="82" t="s">
        <v>10</v>
      </c>
      <c r="Y115" s="70" t="s">
        <v>49</v>
      </c>
      <c r="Z115" s="72">
        <v>13</v>
      </c>
      <c r="AA115" s="74"/>
      <c r="AB115" s="70"/>
      <c r="AC115" s="75">
        <v>0</v>
      </c>
      <c r="AD115" s="270">
        <v>8</v>
      </c>
      <c r="AH115" s="3">
        <f t="shared" si="8"/>
        <v>0</v>
      </c>
    </row>
    <row r="116" spans="1:34" ht="15" customHeight="1">
      <c r="A116" s="268">
        <v>9</v>
      </c>
      <c r="B116" s="60">
        <f t="shared" si="38"/>
        <v>8</v>
      </c>
      <c r="C116" s="60">
        <f t="shared" si="39"/>
        <v>8</v>
      </c>
      <c r="D116" s="60">
        <f t="shared" si="40"/>
        <v>0</v>
      </c>
      <c r="E116" s="60">
        <f t="shared" si="41"/>
        <v>7</v>
      </c>
      <c r="F116" s="60">
        <f t="shared" si="42"/>
        <v>0</v>
      </c>
      <c r="G116" s="180">
        <v>626</v>
      </c>
      <c r="H116" s="149" t="s">
        <v>288</v>
      </c>
      <c r="I116" s="150" t="s">
        <v>289</v>
      </c>
      <c r="J116" s="77">
        <v>2006</v>
      </c>
      <c r="K116" s="65"/>
      <c r="L116" s="151" t="s">
        <v>60</v>
      </c>
      <c r="M116" s="182" t="s">
        <v>26</v>
      </c>
      <c r="N116" s="269">
        <v>26.333333333333336</v>
      </c>
      <c r="O116" s="69" t="s">
        <v>7</v>
      </c>
      <c r="P116" s="70" t="s">
        <v>182</v>
      </c>
      <c r="Q116" s="71">
        <v>6</v>
      </c>
      <c r="R116" s="92" t="s">
        <v>8</v>
      </c>
      <c r="S116" s="70" t="s">
        <v>147</v>
      </c>
      <c r="T116" s="72">
        <v>9.333333333333334</v>
      </c>
      <c r="U116" s="81"/>
      <c r="V116" s="70"/>
      <c r="W116" s="72">
        <v>0</v>
      </c>
      <c r="X116" s="73" t="s">
        <v>10</v>
      </c>
      <c r="Y116" s="70" t="s">
        <v>53</v>
      </c>
      <c r="Z116" s="72">
        <v>11</v>
      </c>
      <c r="AA116" s="74"/>
      <c r="AB116" s="70"/>
      <c r="AC116" s="75">
        <v>0</v>
      </c>
      <c r="AD116" s="270">
        <v>9</v>
      </c>
      <c r="AH116" s="3">
        <f t="shared" si="8"/>
        <v>0</v>
      </c>
    </row>
    <row r="117" spans="1:34" ht="15" customHeight="1">
      <c r="A117" s="268">
        <v>10</v>
      </c>
      <c r="B117" s="60">
        <f t="shared" si="38"/>
        <v>9</v>
      </c>
      <c r="C117" s="60">
        <f t="shared" si="39"/>
        <v>0</v>
      </c>
      <c r="D117" s="60">
        <f t="shared" si="40"/>
        <v>0</v>
      </c>
      <c r="E117" s="60">
        <f t="shared" si="41"/>
        <v>0</v>
      </c>
      <c r="F117" s="60">
        <f t="shared" si="42"/>
        <v>0</v>
      </c>
      <c r="G117" s="180">
        <v>639</v>
      </c>
      <c r="H117" s="85" t="s">
        <v>290</v>
      </c>
      <c r="I117" s="86" t="s">
        <v>177</v>
      </c>
      <c r="J117" s="64">
        <v>2005</v>
      </c>
      <c r="K117" s="65"/>
      <c r="L117" s="66" t="s">
        <v>209</v>
      </c>
      <c r="M117" s="182" t="s">
        <v>26</v>
      </c>
      <c r="N117" s="269">
        <v>25</v>
      </c>
      <c r="O117" s="69" t="s">
        <v>7</v>
      </c>
      <c r="P117" s="70" t="s">
        <v>28</v>
      </c>
      <c r="Q117" s="71">
        <v>25</v>
      </c>
      <c r="R117" s="91"/>
      <c r="S117" s="70"/>
      <c r="T117" s="72">
        <v>0</v>
      </c>
      <c r="U117" s="69"/>
      <c r="V117" s="70"/>
      <c r="W117" s="72">
        <v>0</v>
      </c>
      <c r="X117" s="82"/>
      <c r="Y117" s="70"/>
      <c r="Z117" s="72">
        <v>0</v>
      </c>
      <c r="AA117" s="74"/>
      <c r="AB117" s="70"/>
      <c r="AC117" s="75">
        <v>0</v>
      </c>
      <c r="AD117" s="270">
        <v>10</v>
      </c>
      <c r="AH117" s="3">
        <f t="shared" si="8"/>
        <v>0</v>
      </c>
    </row>
    <row r="118" spans="1:34" ht="15" customHeight="1">
      <c r="A118" s="268">
        <v>11</v>
      </c>
      <c r="B118" s="60">
        <f t="shared" si="38"/>
        <v>0</v>
      </c>
      <c r="C118" s="60">
        <f t="shared" si="39"/>
        <v>9</v>
      </c>
      <c r="D118" s="60">
        <f t="shared" si="40"/>
        <v>0</v>
      </c>
      <c r="E118" s="60">
        <f t="shared" si="41"/>
        <v>8</v>
      </c>
      <c r="F118" s="60">
        <f t="shared" si="42"/>
        <v>0</v>
      </c>
      <c r="G118" s="180">
        <v>621</v>
      </c>
      <c r="H118" s="149" t="s">
        <v>291</v>
      </c>
      <c r="I118" s="150" t="s">
        <v>208</v>
      </c>
      <c r="J118" s="77">
        <v>2006</v>
      </c>
      <c r="K118" s="78"/>
      <c r="L118" s="79" t="s">
        <v>85</v>
      </c>
      <c r="M118" s="182" t="s">
        <v>26</v>
      </c>
      <c r="N118" s="269">
        <v>24.333333333333336</v>
      </c>
      <c r="O118" s="69"/>
      <c r="P118" s="70"/>
      <c r="Q118" s="71">
        <v>0</v>
      </c>
      <c r="R118" s="92" t="s">
        <v>8</v>
      </c>
      <c r="S118" s="70" t="s">
        <v>132</v>
      </c>
      <c r="T118" s="72">
        <v>15.333333333333334</v>
      </c>
      <c r="U118" s="69"/>
      <c r="V118" s="70"/>
      <c r="W118" s="72">
        <v>0</v>
      </c>
      <c r="X118" s="82" t="s">
        <v>10</v>
      </c>
      <c r="Y118" s="70" t="s">
        <v>57</v>
      </c>
      <c r="Z118" s="72">
        <v>9</v>
      </c>
      <c r="AA118" s="83"/>
      <c r="AB118" s="70"/>
      <c r="AC118" s="75">
        <v>0</v>
      </c>
      <c r="AD118" s="270">
        <v>11</v>
      </c>
      <c r="AH118" s="3">
        <f t="shared" si="8"/>
        <v>0</v>
      </c>
    </row>
    <row r="119" spans="1:34" ht="15" customHeight="1">
      <c r="A119" s="268">
        <v>12</v>
      </c>
      <c r="B119" s="60">
        <f t="shared" si="38"/>
        <v>10</v>
      </c>
      <c r="C119" s="60">
        <f t="shared" si="39"/>
        <v>10</v>
      </c>
      <c r="D119" s="60">
        <f t="shared" si="40"/>
        <v>0</v>
      </c>
      <c r="E119" s="60">
        <f t="shared" si="41"/>
        <v>0</v>
      </c>
      <c r="F119" s="60">
        <f t="shared" si="42"/>
        <v>0</v>
      </c>
      <c r="G119" s="180">
        <v>606</v>
      </c>
      <c r="H119" s="85" t="s">
        <v>274</v>
      </c>
      <c r="I119" s="86" t="s">
        <v>34</v>
      </c>
      <c r="J119" s="64">
        <v>2005</v>
      </c>
      <c r="K119" s="231"/>
      <c r="L119" s="66" t="s">
        <v>209</v>
      </c>
      <c r="M119" s="182" t="s">
        <v>26</v>
      </c>
      <c r="N119" s="269">
        <v>19</v>
      </c>
      <c r="O119" s="69" t="s">
        <v>7</v>
      </c>
      <c r="P119" s="70" t="s">
        <v>49</v>
      </c>
      <c r="Q119" s="71">
        <v>13</v>
      </c>
      <c r="R119" s="91" t="s">
        <v>8</v>
      </c>
      <c r="S119" s="70" t="s">
        <v>65</v>
      </c>
      <c r="T119" s="72">
        <v>6</v>
      </c>
      <c r="U119" s="81"/>
      <c r="V119" s="70"/>
      <c r="W119" s="72">
        <v>0</v>
      </c>
      <c r="X119" s="73"/>
      <c r="Y119" s="70"/>
      <c r="Z119" s="72">
        <v>0</v>
      </c>
      <c r="AA119" s="74"/>
      <c r="AB119" s="70"/>
      <c r="AC119" s="75">
        <v>0</v>
      </c>
      <c r="AD119" s="270">
        <v>12</v>
      </c>
      <c r="AH119" s="3">
        <f t="shared" si="8"/>
        <v>0</v>
      </c>
    </row>
    <row r="120" spans="1:34" ht="15" customHeight="1">
      <c r="A120" s="268">
        <v>13</v>
      </c>
      <c r="B120" s="60">
        <f t="shared" si="38"/>
        <v>11</v>
      </c>
      <c r="C120" s="60">
        <f t="shared" si="39"/>
        <v>11</v>
      </c>
      <c r="D120" s="60">
        <f t="shared" si="40"/>
        <v>8</v>
      </c>
      <c r="E120" s="60">
        <f t="shared" si="41"/>
        <v>9</v>
      </c>
      <c r="F120" s="60">
        <f t="shared" si="42"/>
        <v>0</v>
      </c>
      <c r="G120" s="180">
        <v>646</v>
      </c>
      <c r="H120" s="62" t="s">
        <v>292</v>
      </c>
      <c r="I120" s="86" t="s">
        <v>97</v>
      </c>
      <c r="J120" s="64">
        <v>2005</v>
      </c>
      <c r="K120" s="65"/>
      <c r="L120" s="79" t="s">
        <v>193</v>
      </c>
      <c r="M120" s="182" t="s">
        <v>26</v>
      </c>
      <c r="N120" s="269">
        <v>18</v>
      </c>
      <c r="O120" s="69" t="s">
        <v>7</v>
      </c>
      <c r="P120" s="70" t="s">
        <v>78</v>
      </c>
      <c r="Q120" s="71">
        <v>2</v>
      </c>
      <c r="R120" s="92" t="s">
        <v>8</v>
      </c>
      <c r="S120" s="70" t="s">
        <v>78</v>
      </c>
      <c r="T120" s="72">
        <v>2</v>
      </c>
      <c r="U120" s="69" t="s">
        <v>9</v>
      </c>
      <c r="V120" s="70" t="s">
        <v>65</v>
      </c>
      <c r="W120" s="72">
        <v>6</v>
      </c>
      <c r="X120" s="73" t="s">
        <v>10</v>
      </c>
      <c r="Y120" s="70" t="s">
        <v>61</v>
      </c>
      <c r="Z120" s="72">
        <v>8</v>
      </c>
      <c r="AA120" s="74"/>
      <c r="AB120" s="70"/>
      <c r="AC120" s="75">
        <v>0</v>
      </c>
      <c r="AD120" s="270">
        <v>13</v>
      </c>
      <c r="AH120" s="3">
        <f t="shared" si="8"/>
        <v>0</v>
      </c>
    </row>
    <row r="121" spans="1:34" ht="15" customHeight="1">
      <c r="A121" s="268">
        <v>14</v>
      </c>
      <c r="B121" s="60">
        <f t="shared" si="38"/>
        <v>12</v>
      </c>
      <c r="C121" s="60">
        <f t="shared" si="39"/>
        <v>12</v>
      </c>
      <c r="D121" s="60">
        <f t="shared" si="40"/>
        <v>9</v>
      </c>
      <c r="E121" s="60">
        <f t="shared" si="41"/>
        <v>10</v>
      </c>
      <c r="F121" s="60">
        <f t="shared" si="42"/>
        <v>0</v>
      </c>
      <c r="G121" s="180">
        <v>614</v>
      </c>
      <c r="H121" s="62" t="s">
        <v>293</v>
      </c>
      <c r="I121" s="63" t="s">
        <v>97</v>
      </c>
      <c r="J121" s="77">
        <v>2006</v>
      </c>
      <c r="K121" s="78"/>
      <c r="L121" s="151" t="s">
        <v>111</v>
      </c>
      <c r="M121" s="182" t="s">
        <v>26</v>
      </c>
      <c r="N121" s="269">
        <v>15</v>
      </c>
      <c r="O121" s="69" t="s">
        <v>7</v>
      </c>
      <c r="P121" s="70" t="s">
        <v>52</v>
      </c>
      <c r="Q121" s="71">
        <v>4</v>
      </c>
      <c r="R121" s="91" t="s">
        <v>8</v>
      </c>
      <c r="S121" s="70" t="s">
        <v>247</v>
      </c>
      <c r="T121" s="72">
        <v>0</v>
      </c>
      <c r="U121" s="69" t="s">
        <v>9</v>
      </c>
      <c r="V121" s="70" t="s">
        <v>45</v>
      </c>
      <c r="W121" s="72">
        <v>5</v>
      </c>
      <c r="X121" s="73" t="s">
        <v>10</v>
      </c>
      <c r="Y121" s="70" t="s">
        <v>65</v>
      </c>
      <c r="Z121" s="72">
        <v>6</v>
      </c>
      <c r="AA121" s="74"/>
      <c r="AB121" s="70"/>
      <c r="AC121" s="75">
        <v>0</v>
      </c>
      <c r="AD121" s="276" t="s">
        <v>46</v>
      </c>
      <c r="AE121" s="31"/>
      <c r="AF121" s="32"/>
      <c r="AG121" s="32"/>
      <c r="AH121" s="3">
        <f t="shared" si="8"/>
        <v>0</v>
      </c>
    </row>
    <row r="122" spans="1:34" ht="15" customHeight="1">
      <c r="A122" s="268">
        <v>15</v>
      </c>
      <c r="B122" s="60">
        <f t="shared" si="38"/>
        <v>13</v>
      </c>
      <c r="C122" s="60">
        <f t="shared" si="39"/>
        <v>0</v>
      </c>
      <c r="D122" s="60">
        <f t="shared" si="40"/>
        <v>10</v>
      </c>
      <c r="E122" s="60">
        <f t="shared" si="41"/>
        <v>0</v>
      </c>
      <c r="F122" s="60">
        <f t="shared" si="42"/>
        <v>0</v>
      </c>
      <c r="G122" s="180">
        <v>629</v>
      </c>
      <c r="H122" s="85" t="s">
        <v>294</v>
      </c>
      <c r="I122" s="86" t="s">
        <v>171</v>
      </c>
      <c r="J122" s="64">
        <v>2006</v>
      </c>
      <c r="K122" s="65"/>
      <c r="L122" s="66" t="s">
        <v>295</v>
      </c>
      <c r="M122" s="182" t="s">
        <v>26</v>
      </c>
      <c r="N122" s="269">
        <v>15</v>
      </c>
      <c r="O122" s="69" t="s">
        <v>7</v>
      </c>
      <c r="P122" s="70" t="s">
        <v>182</v>
      </c>
      <c r="Q122" s="71">
        <v>6</v>
      </c>
      <c r="R122" s="92"/>
      <c r="S122" s="70"/>
      <c r="T122" s="72">
        <v>0</v>
      </c>
      <c r="U122" s="69" t="s">
        <v>9</v>
      </c>
      <c r="V122" s="70" t="s">
        <v>57</v>
      </c>
      <c r="W122" s="72">
        <v>9</v>
      </c>
      <c r="X122" s="73"/>
      <c r="Y122" s="70"/>
      <c r="Z122" s="72">
        <v>0</v>
      </c>
      <c r="AA122" s="74"/>
      <c r="AB122" s="70"/>
      <c r="AC122" s="75">
        <v>0</v>
      </c>
      <c r="AD122" s="276" t="s">
        <v>46</v>
      </c>
      <c r="AE122" s="55"/>
      <c r="AF122" s="56"/>
      <c r="AG122" s="56"/>
      <c r="AH122" s="3">
        <f t="shared" si="8"/>
        <v>0</v>
      </c>
    </row>
    <row r="123" spans="1:34" ht="15" customHeight="1">
      <c r="A123" s="268">
        <v>16</v>
      </c>
      <c r="B123" s="60">
        <f t="shared" si="38"/>
        <v>14</v>
      </c>
      <c r="C123" s="60">
        <f t="shared" si="39"/>
        <v>13</v>
      </c>
      <c r="D123" s="60">
        <f t="shared" si="40"/>
        <v>0</v>
      </c>
      <c r="E123" s="60">
        <f t="shared" si="41"/>
        <v>0</v>
      </c>
      <c r="F123" s="60">
        <f t="shared" si="42"/>
        <v>0</v>
      </c>
      <c r="G123" s="180">
        <v>618</v>
      </c>
      <c r="H123" s="62" t="s">
        <v>296</v>
      </c>
      <c r="I123" s="63" t="s">
        <v>177</v>
      </c>
      <c r="J123" s="77">
        <v>2006</v>
      </c>
      <c r="K123" s="78"/>
      <c r="L123" s="151" t="s">
        <v>193</v>
      </c>
      <c r="M123" s="182" t="s">
        <v>26</v>
      </c>
      <c r="N123" s="269">
        <v>11</v>
      </c>
      <c r="O123" s="69" t="s">
        <v>7</v>
      </c>
      <c r="P123" s="70" t="s">
        <v>182</v>
      </c>
      <c r="Q123" s="71">
        <v>6</v>
      </c>
      <c r="R123" s="91" t="s">
        <v>8</v>
      </c>
      <c r="S123" s="70" t="s">
        <v>45</v>
      </c>
      <c r="T123" s="72">
        <v>5</v>
      </c>
      <c r="U123" s="69"/>
      <c r="V123" s="70"/>
      <c r="W123" s="72">
        <v>0</v>
      </c>
      <c r="X123" s="82"/>
      <c r="Y123" s="70"/>
      <c r="Z123" s="72">
        <v>0</v>
      </c>
      <c r="AA123" s="83"/>
      <c r="AB123" s="70"/>
      <c r="AC123" s="75">
        <v>0</v>
      </c>
      <c r="AD123" s="270">
        <v>16</v>
      </c>
      <c r="AH123" s="3">
        <f t="shared" si="8"/>
        <v>0</v>
      </c>
    </row>
    <row r="124" spans="1:34" ht="15" customHeight="1">
      <c r="A124" s="268">
        <v>17</v>
      </c>
      <c r="B124" s="60">
        <f t="shared" si="38"/>
        <v>0</v>
      </c>
      <c r="C124" s="60">
        <f t="shared" si="39"/>
        <v>0</v>
      </c>
      <c r="D124" s="60">
        <f t="shared" si="40"/>
        <v>11</v>
      </c>
      <c r="E124" s="60">
        <f t="shared" si="41"/>
        <v>0</v>
      </c>
      <c r="F124" s="60">
        <f t="shared" si="42"/>
        <v>0</v>
      </c>
      <c r="G124" s="180">
        <v>645</v>
      </c>
      <c r="H124" s="62" t="s">
        <v>297</v>
      </c>
      <c r="I124" s="63" t="s">
        <v>38</v>
      </c>
      <c r="J124" s="77">
        <v>2006</v>
      </c>
      <c r="K124" s="237"/>
      <c r="L124" s="79" t="s">
        <v>298</v>
      </c>
      <c r="M124" s="182" t="s">
        <v>26</v>
      </c>
      <c r="N124" s="269">
        <v>8</v>
      </c>
      <c r="O124" s="69"/>
      <c r="P124" s="70"/>
      <c r="Q124" s="71">
        <v>0</v>
      </c>
      <c r="R124" s="91"/>
      <c r="S124" s="70"/>
      <c r="T124" s="72">
        <v>0</v>
      </c>
      <c r="U124" s="69" t="s">
        <v>9</v>
      </c>
      <c r="V124" s="70" t="s">
        <v>61</v>
      </c>
      <c r="W124" s="72">
        <v>8</v>
      </c>
      <c r="X124" s="73"/>
      <c r="Y124" s="70"/>
      <c r="Z124" s="72">
        <v>0</v>
      </c>
      <c r="AA124" s="74"/>
      <c r="AB124" s="70"/>
      <c r="AC124" s="75">
        <v>0</v>
      </c>
      <c r="AD124" s="270">
        <v>17</v>
      </c>
      <c r="AH124" s="3">
        <f t="shared" si="8"/>
        <v>0</v>
      </c>
    </row>
    <row r="125" spans="1:34" ht="15" customHeight="1">
      <c r="A125" s="268">
        <v>18</v>
      </c>
      <c r="B125" s="60">
        <f t="shared" si="38"/>
        <v>0</v>
      </c>
      <c r="C125" s="60">
        <f t="shared" si="39"/>
        <v>14</v>
      </c>
      <c r="D125" s="60">
        <f t="shared" si="40"/>
        <v>0</v>
      </c>
      <c r="E125" s="60">
        <f t="shared" si="41"/>
        <v>0</v>
      </c>
      <c r="F125" s="60">
        <f t="shared" si="42"/>
        <v>0</v>
      </c>
      <c r="G125" s="180">
        <v>631</v>
      </c>
      <c r="H125" s="85" t="s">
        <v>299</v>
      </c>
      <c r="I125" s="86" t="s">
        <v>30</v>
      </c>
      <c r="J125" s="64">
        <v>2006</v>
      </c>
      <c r="K125" s="65"/>
      <c r="L125" s="79" t="s">
        <v>25</v>
      </c>
      <c r="M125" s="182" t="s">
        <v>26</v>
      </c>
      <c r="N125" s="269">
        <v>7</v>
      </c>
      <c r="O125" s="69"/>
      <c r="P125" s="70"/>
      <c r="Q125" s="71">
        <v>0</v>
      </c>
      <c r="R125" s="91" t="s">
        <v>8</v>
      </c>
      <c r="S125" s="70" t="s">
        <v>36</v>
      </c>
      <c r="T125" s="72">
        <v>7</v>
      </c>
      <c r="U125" s="69"/>
      <c r="V125" s="70"/>
      <c r="W125" s="72">
        <v>0</v>
      </c>
      <c r="X125" s="73"/>
      <c r="Y125" s="70"/>
      <c r="Z125" s="72">
        <v>0</v>
      </c>
      <c r="AA125" s="74"/>
      <c r="AB125" s="70"/>
      <c r="AC125" s="75">
        <v>0</v>
      </c>
      <c r="AD125" s="276" t="s">
        <v>202</v>
      </c>
      <c r="AH125" s="3">
        <f t="shared" si="8"/>
        <v>0</v>
      </c>
    </row>
    <row r="126" spans="1:34" ht="15" customHeight="1">
      <c r="A126" s="268">
        <v>19</v>
      </c>
      <c r="B126" s="60">
        <f t="shared" si="38"/>
        <v>0</v>
      </c>
      <c r="C126" s="60">
        <f t="shared" si="39"/>
        <v>0</v>
      </c>
      <c r="D126" s="60">
        <f t="shared" si="40"/>
        <v>12</v>
      </c>
      <c r="E126" s="60">
        <f t="shared" si="41"/>
        <v>0</v>
      </c>
      <c r="F126" s="60">
        <f t="shared" si="42"/>
        <v>0</v>
      </c>
      <c r="G126" s="180">
        <v>649</v>
      </c>
      <c r="H126" s="62" t="s">
        <v>300</v>
      </c>
      <c r="I126" s="63" t="s">
        <v>97</v>
      </c>
      <c r="J126" s="77">
        <v>2005</v>
      </c>
      <c r="K126" s="78"/>
      <c r="L126" s="79" t="s">
        <v>193</v>
      </c>
      <c r="M126" s="182" t="s">
        <v>26</v>
      </c>
      <c r="N126" s="269">
        <v>7</v>
      </c>
      <c r="O126" s="80"/>
      <c r="P126" s="70"/>
      <c r="Q126" s="71">
        <v>0</v>
      </c>
      <c r="R126" s="91"/>
      <c r="S126" s="70"/>
      <c r="T126" s="72">
        <v>0</v>
      </c>
      <c r="U126" s="69" t="s">
        <v>9</v>
      </c>
      <c r="V126" s="70" t="s">
        <v>36</v>
      </c>
      <c r="W126" s="72">
        <v>7</v>
      </c>
      <c r="X126" s="73"/>
      <c r="Y126" s="70"/>
      <c r="Z126" s="72">
        <v>0</v>
      </c>
      <c r="AA126" s="74"/>
      <c r="AB126" s="70"/>
      <c r="AC126" s="75">
        <v>0</v>
      </c>
      <c r="AD126" s="276" t="s">
        <v>202</v>
      </c>
      <c r="AH126" s="3">
        <f t="shared" si="8"/>
        <v>0</v>
      </c>
    </row>
    <row r="127" spans="1:34" ht="15" customHeight="1">
      <c r="A127" s="268">
        <v>20</v>
      </c>
      <c r="B127" s="60">
        <f t="shared" si="38"/>
        <v>0</v>
      </c>
      <c r="C127" s="60">
        <f t="shared" si="39"/>
        <v>0</v>
      </c>
      <c r="D127" s="60">
        <f t="shared" si="40"/>
        <v>0</v>
      </c>
      <c r="E127" s="60">
        <f t="shared" si="41"/>
        <v>11</v>
      </c>
      <c r="F127" s="60">
        <f t="shared" si="42"/>
        <v>0</v>
      </c>
      <c r="G127" s="180">
        <v>624</v>
      </c>
      <c r="H127" s="62" t="s">
        <v>301</v>
      </c>
      <c r="I127" s="63" t="s">
        <v>155</v>
      </c>
      <c r="J127" s="77">
        <v>2005</v>
      </c>
      <c r="K127" s="78"/>
      <c r="L127" s="84" t="s">
        <v>209</v>
      </c>
      <c r="M127" s="67" t="s">
        <v>26</v>
      </c>
      <c r="N127" s="269">
        <v>7</v>
      </c>
      <c r="O127" s="80"/>
      <c r="P127" s="70"/>
      <c r="Q127" s="71">
        <v>0</v>
      </c>
      <c r="R127" s="91"/>
      <c r="S127" s="70"/>
      <c r="T127" s="72">
        <v>0</v>
      </c>
      <c r="U127" s="69"/>
      <c r="V127" s="70"/>
      <c r="W127" s="72">
        <v>0</v>
      </c>
      <c r="X127" s="73" t="s">
        <v>10</v>
      </c>
      <c r="Y127" s="70" t="s">
        <v>36</v>
      </c>
      <c r="Z127" s="72">
        <v>7</v>
      </c>
      <c r="AA127" s="74"/>
      <c r="AB127" s="70"/>
      <c r="AC127" s="75">
        <v>0</v>
      </c>
      <c r="AD127" s="276" t="s">
        <v>202</v>
      </c>
      <c r="AH127" s="3">
        <f t="shared" si="8"/>
        <v>0</v>
      </c>
    </row>
    <row r="128" spans="1:34" ht="15" customHeight="1">
      <c r="A128" s="268">
        <v>21</v>
      </c>
      <c r="B128" s="60">
        <f t="shared" si="38"/>
        <v>15</v>
      </c>
      <c r="C128" s="60">
        <f t="shared" si="39"/>
        <v>15</v>
      </c>
      <c r="D128" s="60">
        <f t="shared" si="40"/>
        <v>13</v>
      </c>
      <c r="E128" s="60">
        <f t="shared" si="41"/>
        <v>12</v>
      </c>
      <c r="F128" s="60">
        <f t="shared" si="42"/>
        <v>0</v>
      </c>
      <c r="G128" s="180">
        <v>643</v>
      </c>
      <c r="H128" s="62" t="s">
        <v>302</v>
      </c>
      <c r="I128" s="63" t="s">
        <v>303</v>
      </c>
      <c r="J128" s="77">
        <v>2005</v>
      </c>
      <c r="K128" s="78"/>
      <c r="L128" s="277" t="s">
        <v>98</v>
      </c>
      <c r="M128" s="182" t="s">
        <v>26</v>
      </c>
      <c r="N128" s="269">
        <v>5</v>
      </c>
      <c r="O128" s="69" t="s">
        <v>7</v>
      </c>
      <c r="P128" s="70" t="s">
        <v>102</v>
      </c>
      <c r="Q128" s="71">
        <v>0</v>
      </c>
      <c r="R128" s="92" t="s">
        <v>8</v>
      </c>
      <c r="S128" s="70" t="s">
        <v>304</v>
      </c>
      <c r="T128" s="72">
        <v>0</v>
      </c>
      <c r="U128" s="69" t="s">
        <v>9</v>
      </c>
      <c r="V128" s="70" t="s">
        <v>102</v>
      </c>
      <c r="W128" s="72">
        <v>0</v>
      </c>
      <c r="X128" s="73" t="s">
        <v>10</v>
      </c>
      <c r="Y128" s="70" t="s">
        <v>45</v>
      </c>
      <c r="Z128" s="72">
        <v>5</v>
      </c>
      <c r="AA128" s="74"/>
      <c r="AB128" s="70"/>
      <c r="AC128" s="75">
        <v>0</v>
      </c>
      <c r="AD128" s="276" t="s">
        <v>305</v>
      </c>
      <c r="AH128" s="3">
        <f t="shared" si="8"/>
        <v>0</v>
      </c>
    </row>
    <row r="129" spans="1:34" ht="15" customHeight="1">
      <c r="A129" s="268">
        <v>22</v>
      </c>
      <c r="B129" s="60">
        <f t="shared" si="38"/>
        <v>16</v>
      </c>
      <c r="C129" s="60">
        <f t="shared" si="39"/>
        <v>16</v>
      </c>
      <c r="D129" s="60">
        <f t="shared" si="40"/>
        <v>14</v>
      </c>
      <c r="E129" s="60">
        <f t="shared" si="41"/>
        <v>0</v>
      </c>
      <c r="F129" s="60">
        <f t="shared" si="42"/>
        <v>0</v>
      </c>
      <c r="G129" s="180">
        <v>627</v>
      </c>
      <c r="H129" s="62" t="s">
        <v>306</v>
      </c>
      <c r="I129" s="63" t="s">
        <v>307</v>
      </c>
      <c r="J129" s="77">
        <v>2006</v>
      </c>
      <c r="K129" s="78"/>
      <c r="L129" s="84" t="s">
        <v>209</v>
      </c>
      <c r="M129" s="182" t="s">
        <v>26</v>
      </c>
      <c r="N129" s="269">
        <v>5</v>
      </c>
      <c r="O129" s="69" t="s">
        <v>7</v>
      </c>
      <c r="P129" s="70" t="s">
        <v>82</v>
      </c>
      <c r="Q129" s="71">
        <v>1</v>
      </c>
      <c r="R129" s="92" t="s">
        <v>8</v>
      </c>
      <c r="S129" s="70" t="s">
        <v>308</v>
      </c>
      <c r="T129" s="72">
        <v>0</v>
      </c>
      <c r="U129" s="69" t="s">
        <v>9</v>
      </c>
      <c r="V129" s="70" t="s">
        <v>52</v>
      </c>
      <c r="W129" s="72">
        <v>4</v>
      </c>
      <c r="X129" s="73"/>
      <c r="Y129" s="70"/>
      <c r="Z129" s="72">
        <v>0</v>
      </c>
      <c r="AA129" s="74"/>
      <c r="AB129" s="70"/>
      <c r="AC129" s="75">
        <v>0</v>
      </c>
      <c r="AD129" s="276" t="s">
        <v>305</v>
      </c>
      <c r="AH129" s="3">
        <f t="shared" si="8"/>
        <v>0</v>
      </c>
    </row>
    <row r="130" spans="1:34" ht="15" customHeight="1">
      <c r="A130" s="268">
        <v>23</v>
      </c>
      <c r="B130" s="60">
        <f t="shared" si="38"/>
        <v>0</v>
      </c>
      <c r="C130" s="60">
        <f t="shared" si="39"/>
        <v>17</v>
      </c>
      <c r="D130" s="60">
        <f t="shared" si="40"/>
        <v>15</v>
      </c>
      <c r="E130" s="60">
        <f t="shared" si="41"/>
        <v>0</v>
      </c>
      <c r="F130" s="60">
        <f t="shared" si="42"/>
        <v>0</v>
      </c>
      <c r="G130" s="180">
        <v>630</v>
      </c>
      <c r="H130" s="85" t="s">
        <v>309</v>
      </c>
      <c r="I130" s="86" t="s">
        <v>48</v>
      </c>
      <c r="J130" s="64">
        <v>2006</v>
      </c>
      <c r="K130" s="65"/>
      <c r="L130" s="79" t="s">
        <v>193</v>
      </c>
      <c r="M130" s="182" t="s">
        <v>26</v>
      </c>
      <c r="N130" s="269">
        <v>5</v>
      </c>
      <c r="O130" s="69"/>
      <c r="P130" s="70"/>
      <c r="Q130" s="71">
        <v>0</v>
      </c>
      <c r="R130" s="91" t="s">
        <v>8</v>
      </c>
      <c r="S130" s="70" t="s">
        <v>74</v>
      </c>
      <c r="T130" s="72">
        <v>3</v>
      </c>
      <c r="U130" s="69" t="s">
        <v>9</v>
      </c>
      <c r="V130" s="70" t="s">
        <v>78</v>
      </c>
      <c r="W130" s="72">
        <v>2</v>
      </c>
      <c r="X130" s="73"/>
      <c r="Y130" s="70"/>
      <c r="Z130" s="72">
        <v>0</v>
      </c>
      <c r="AA130" s="74"/>
      <c r="AB130" s="70"/>
      <c r="AC130" s="75">
        <v>0</v>
      </c>
      <c r="AD130" s="276" t="s">
        <v>305</v>
      </c>
      <c r="AH130" s="3">
        <f t="shared" si="8"/>
        <v>0</v>
      </c>
    </row>
    <row r="131" spans="1:34" ht="15" customHeight="1">
      <c r="A131" s="268">
        <v>24</v>
      </c>
      <c r="B131" s="60">
        <f t="shared" si="38"/>
        <v>17</v>
      </c>
      <c r="C131" s="60">
        <f t="shared" si="39"/>
        <v>18</v>
      </c>
      <c r="D131" s="60">
        <f t="shared" si="40"/>
        <v>0</v>
      </c>
      <c r="E131" s="60">
        <f t="shared" si="41"/>
        <v>0</v>
      </c>
      <c r="F131" s="60">
        <f t="shared" si="42"/>
        <v>0</v>
      </c>
      <c r="G131" s="180">
        <v>609</v>
      </c>
      <c r="H131" s="89" t="s">
        <v>310</v>
      </c>
      <c r="I131" s="90" t="s">
        <v>30</v>
      </c>
      <c r="J131" s="77">
        <v>2006</v>
      </c>
      <c r="K131" s="237"/>
      <c r="L131" s="79" t="s">
        <v>209</v>
      </c>
      <c r="M131" s="182" t="s">
        <v>26</v>
      </c>
      <c r="N131" s="269">
        <v>4</v>
      </c>
      <c r="O131" s="69" t="s">
        <v>7</v>
      </c>
      <c r="P131" s="70" t="s">
        <v>74</v>
      </c>
      <c r="Q131" s="71">
        <v>3</v>
      </c>
      <c r="R131" s="92" t="s">
        <v>8</v>
      </c>
      <c r="S131" s="70" t="s">
        <v>82</v>
      </c>
      <c r="T131" s="72">
        <v>1</v>
      </c>
      <c r="U131" s="69"/>
      <c r="V131" s="70"/>
      <c r="W131" s="72">
        <v>0</v>
      </c>
      <c r="X131" s="73"/>
      <c r="Y131" s="70"/>
      <c r="Z131" s="72">
        <v>0</v>
      </c>
      <c r="AA131" s="74"/>
      <c r="AB131" s="70"/>
      <c r="AC131" s="75">
        <v>0</v>
      </c>
      <c r="AD131" s="276" t="s">
        <v>311</v>
      </c>
      <c r="AH131" s="3">
        <f t="shared" si="8"/>
        <v>0</v>
      </c>
    </row>
    <row r="132" spans="1:34" ht="15" customHeight="1">
      <c r="A132" s="268">
        <v>25</v>
      </c>
      <c r="B132" s="60">
        <f t="shared" si="38"/>
        <v>0</v>
      </c>
      <c r="C132" s="60">
        <f t="shared" si="39"/>
        <v>19</v>
      </c>
      <c r="D132" s="60">
        <f t="shared" si="40"/>
        <v>0</v>
      </c>
      <c r="E132" s="60">
        <f t="shared" si="41"/>
        <v>13</v>
      </c>
      <c r="F132" s="60">
        <f t="shared" si="42"/>
        <v>0</v>
      </c>
      <c r="G132" s="180">
        <v>611</v>
      </c>
      <c r="H132" s="62" t="s">
        <v>312</v>
      </c>
      <c r="I132" s="63" t="s">
        <v>97</v>
      </c>
      <c r="J132" s="77">
        <v>2006</v>
      </c>
      <c r="K132" s="78"/>
      <c r="L132" s="277" t="s">
        <v>60</v>
      </c>
      <c r="M132" s="182" t="s">
        <v>26</v>
      </c>
      <c r="N132" s="269">
        <v>4</v>
      </c>
      <c r="O132" s="69"/>
      <c r="P132" s="70"/>
      <c r="Q132" s="71">
        <v>0</v>
      </c>
      <c r="R132" s="91" t="s">
        <v>8</v>
      </c>
      <c r="S132" s="70" t="s">
        <v>313</v>
      </c>
      <c r="T132" s="72">
        <v>0</v>
      </c>
      <c r="U132" s="69"/>
      <c r="V132" s="70"/>
      <c r="W132" s="72">
        <v>0</v>
      </c>
      <c r="X132" s="73" t="s">
        <v>10</v>
      </c>
      <c r="Y132" s="70" t="s">
        <v>52</v>
      </c>
      <c r="Z132" s="72">
        <v>4</v>
      </c>
      <c r="AA132" s="74"/>
      <c r="AB132" s="70"/>
      <c r="AC132" s="75">
        <v>0</v>
      </c>
      <c r="AD132" s="276" t="s">
        <v>311</v>
      </c>
      <c r="AH132" s="3">
        <f t="shared" si="8"/>
        <v>0</v>
      </c>
    </row>
    <row r="133" spans="1:34" ht="15" customHeight="1">
      <c r="A133" s="268">
        <v>26</v>
      </c>
      <c r="B133" s="60">
        <f t="shared" si="38"/>
        <v>0</v>
      </c>
      <c r="C133" s="60">
        <f t="shared" si="39"/>
        <v>20</v>
      </c>
      <c r="D133" s="60">
        <f t="shared" si="40"/>
        <v>0</v>
      </c>
      <c r="E133" s="60">
        <f t="shared" si="41"/>
        <v>0</v>
      </c>
      <c r="F133" s="60">
        <f t="shared" si="42"/>
        <v>0</v>
      </c>
      <c r="G133" s="180">
        <v>603</v>
      </c>
      <c r="H133" s="62" t="s">
        <v>314</v>
      </c>
      <c r="I133" s="63" t="s">
        <v>114</v>
      </c>
      <c r="J133" s="77">
        <v>2005</v>
      </c>
      <c r="K133" s="78"/>
      <c r="L133" s="79" t="s">
        <v>31</v>
      </c>
      <c r="M133" s="182" t="s">
        <v>26</v>
      </c>
      <c r="N133" s="269">
        <v>4</v>
      </c>
      <c r="O133" s="69"/>
      <c r="P133" s="70"/>
      <c r="Q133" s="71">
        <v>0</v>
      </c>
      <c r="R133" s="91" t="s">
        <v>8</v>
      </c>
      <c r="S133" s="70" t="s">
        <v>52</v>
      </c>
      <c r="T133" s="72">
        <v>4</v>
      </c>
      <c r="U133" s="69"/>
      <c r="V133" s="70"/>
      <c r="W133" s="72">
        <v>0</v>
      </c>
      <c r="X133" s="73"/>
      <c r="Y133" s="70"/>
      <c r="Z133" s="72">
        <v>0</v>
      </c>
      <c r="AA133" s="74"/>
      <c r="AB133" s="70"/>
      <c r="AC133" s="75">
        <v>0</v>
      </c>
      <c r="AD133" s="276" t="s">
        <v>311</v>
      </c>
      <c r="AH133" s="3">
        <f t="shared" si="8"/>
        <v>0</v>
      </c>
    </row>
    <row r="134" spans="1:34" ht="15" customHeight="1">
      <c r="A134" s="268">
        <v>27</v>
      </c>
      <c r="B134" s="60">
        <f t="shared" si="38"/>
        <v>0</v>
      </c>
      <c r="C134" s="60">
        <f t="shared" si="39"/>
        <v>21</v>
      </c>
      <c r="D134" s="60">
        <f t="shared" si="40"/>
        <v>16</v>
      </c>
      <c r="E134" s="60">
        <f t="shared" si="41"/>
        <v>0</v>
      </c>
      <c r="F134" s="60">
        <f t="shared" si="42"/>
        <v>0</v>
      </c>
      <c r="G134" s="180">
        <v>616</v>
      </c>
      <c r="H134" s="62" t="s">
        <v>315</v>
      </c>
      <c r="I134" s="63" t="s">
        <v>316</v>
      </c>
      <c r="J134" s="77">
        <v>2006</v>
      </c>
      <c r="K134" s="78"/>
      <c r="L134" s="79" t="s">
        <v>39</v>
      </c>
      <c r="M134" s="182" t="s">
        <v>26</v>
      </c>
      <c r="N134" s="269">
        <v>3</v>
      </c>
      <c r="O134" s="80"/>
      <c r="P134" s="70"/>
      <c r="Q134" s="71">
        <v>0</v>
      </c>
      <c r="R134" s="92" t="s">
        <v>8</v>
      </c>
      <c r="S134" s="70" t="s">
        <v>89</v>
      </c>
      <c r="T134" s="72">
        <v>0</v>
      </c>
      <c r="U134" s="69" t="s">
        <v>9</v>
      </c>
      <c r="V134" s="70" t="s">
        <v>74</v>
      </c>
      <c r="W134" s="72">
        <v>3</v>
      </c>
      <c r="X134" s="73"/>
      <c r="Y134" s="70"/>
      <c r="Z134" s="72">
        <v>0</v>
      </c>
      <c r="AA134" s="74"/>
      <c r="AB134" s="70"/>
      <c r="AC134" s="75">
        <v>0</v>
      </c>
      <c r="AD134" s="270">
        <v>27</v>
      </c>
      <c r="AH134" s="3">
        <f t="shared" si="8"/>
        <v>0</v>
      </c>
    </row>
    <row r="135" spans="1:34" ht="15" customHeight="1">
      <c r="A135" s="268">
        <v>28</v>
      </c>
      <c r="B135" s="60">
        <f t="shared" si="38"/>
        <v>0</v>
      </c>
      <c r="C135" s="60">
        <f t="shared" si="39"/>
        <v>0</v>
      </c>
      <c r="D135" s="60">
        <f t="shared" si="40"/>
        <v>17</v>
      </c>
      <c r="E135" s="60">
        <f t="shared" si="41"/>
        <v>0</v>
      </c>
      <c r="F135" s="60">
        <f t="shared" si="42"/>
        <v>0</v>
      </c>
      <c r="G135" s="180">
        <v>601</v>
      </c>
      <c r="H135" s="62" t="s">
        <v>317</v>
      </c>
      <c r="I135" s="63" t="s">
        <v>318</v>
      </c>
      <c r="J135" s="77">
        <v>2006</v>
      </c>
      <c r="K135" s="78"/>
      <c r="L135" s="79" t="s">
        <v>193</v>
      </c>
      <c r="M135" s="182" t="s">
        <v>26</v>
      </c>
      <c r="N135" s="269">
        <v>1</v>
      </c>
      <c r="O135" s="80"/>
      <c r="P135" s="70"/>
      <c r="Q135" s="71">
        <v>0</v>
      </c>
      <c r="R135" s="92"/>
      <c r="S135" s="70"/>
      <c r="T135" s="72">
        <v>0</v>
      </c>
      <c r="U135" s="69" t="s">
        <v>9</v>
      </c>
      <c r="V135" s="70" t="s">
        <v>82</v>
      </c>
      <c r="W135" s="72">
        <v>1</v>
      </c>
      <c r="X135" s="73"/>
      <c r="Y135" s="70"/>
      <c r="Z135" s="72">
        <v>0</v>
      </c>
      <c r="AA135" s="74"/>
      <c r="AB135" s="70"/>
      <c r="AC135" s="75">
        <v>0</v>
      </c>
      <c r="AD135" s="270">
        <v>28</v>
      </c>
      <c r="AH135" s="3">
        <f t="shared" si="8"/>
        <v>0</v>
      </c>
    </row>
    <row r="136" spans="1:34" ht="15" customHeight="1">
      <c r="A136" s="268">
        <v>29</v>
      </c>
      <c r="B136" s="60">
        <f t="shared" si="38"/>
        <v>0</v>
      </c>
      <c r="C136" s="60">
        <f t="shared" si="39"/>
        <v>0</v>
      </c>
      <c r="D136" s="60">
        <f t="shared" si="40"/>
        <v>18</v>
      </c>
      <c r="E136" s="60">
        <f t="shared" si="41"/>
        <v>0</v>
      </c>
      <c r="F136" s="60">
        <f t="shared" si="42"/>
        <v>0</v>
      </c>
      <c r="G136" s="180">
        <v>644</v>
      </c>
      <c r="H136" s="85" t="s">
        <v>319</v>
      </c>
      <c r="I136" s="86" t="s">
        <v>155</v>
      </c>
      <c r="J136" s="64">
        <v>2005</v>
      </c>
      <c r="K136" s="65"/>
      <c r="L136" s="277" t="s">
        <v>238</v>
      </c>
      <c r="M136" s="67" t="s">
        <v>26</v>
      </c>
      <c r="N136" s="269">
        <v>0</v>
      </c>
      <c r="O136" s="80"/>
      <c r="P136" s="70"/>
      <c r="Q136" s="71">
        <v>0</v>
      </c>
      <c r="R136" s="91"/>
      <c r="S136" s="70"/>
      <c r="T136" s="72">
        <v>0</v>
      </c>
      <c r="U136" s="69" t="s">
        <v>9</v>
      </c>
      <c r="V136" s="70" t="s">
        <v>107</v>
      </c>
      <c r="W136" s="72">
        <v>0</v>
      </c>
      <c r="X136" s="73"/>
      <c r="Y136" s="70"/>
      <c r="Z136" s="72">
        <v>0</v>
      </c>
      <c r="AA136" s="74"/>
      <c r="AB136" s="70"/>
      <c r="AC136" s="75">
        <v>0</v>
      </c>
      <c r="AD136" s="276" t="s">
        <v>103</v>
      </c>
      <c r="AH136" s="3">
        <f t="shared" si="8"/>
        <v>0</v>
      </c>
    </row>
    <row r="137" spans="1:34" ht="15" customHeight="1">
      <c r="A137" s="268">
        <v>30</v>
      </c>
      <c r="B137" s="60">
        <f t="shared" si="38"/>
        <v>0</v>
      </c>
      <c r="C137" s="60">
        <f t="shared" si="39"/>
        <v>22</v>
      </c>
      <c r="D137" s="60">
        <f t="shared" si="40"/>
        <v>0</v>
      </c>
      <c r="E137" s="60">
        <f t="shared" si="41"/>
        <v>0</v>
      </c>
      <c r="F137" s="60">
        <f t="shared" si="42"/>
        <v>0</v>
      </c>
      <c r="G137" s="180">
        <v>642</v>
      </c>
      <c r="H137" s="62" t="s">
        <v>320</v>
      </c>
      <c r="I137" s="63" t="s">
        <v>321</v>
      </c>
      <c r="J137" s="77">
        <v>2005</v>
      </c>
      <c r="K137" s="78"/>
      <c r="L137" s="277" t="s">
        <v>322</v>
      </c>
      <c r="M137" s="182" t="s">
        <v>26</v>
      </c>
      <c r="N137" s="269">
        <v>0</v>
      </c>
      <c r="O137" s="69"/>
      <c r="P137" s="70"/>
      <c r="Q137" s="71">
        <v>0</v>
      </c>
      <c r="R137" s="91" t="s">
        <v>8</v>
      </c>
      <c r="S137" s="70" t="s">
        <v>323</v>
      </c>
      <c r="T137" s="72">
        <v>0</v>
      </c>
      <c r="U137" s="81"/>
      <c r="V137" s="70"/>
      <c r="W137" s="72">
        <v>0</v>
      </c>
      <c r="X137" s="82"/>
      <c r="Y137" s="70"/>
      <c r="Z137" s="72">
        <v>0</v>
      </c>
      <c r="AA137" s="83"/>
      <c r="AB137" s="70"/>
      <c r="AC137" s="75">
        <v>0</v>
      </c>
      <c r="AD137" s="276" t="s">
        <v>103</v>
      </c>
      <c r="AH137" s="3">
        <f t="shared" si="8"/>
        <v>0</v>
      </c>
    </row>
    <row r="138" spans="1:34" ht="15" customHeight="1">
      <c r="A138" s="268">
        <v>31</v>
      </c>
      <c r="B138" s="60">
        <f t="shared" si="38"/>
        <v>0</v>
      </c>
      <c r="C138" s="60">
        <f t="shared" si="39"/>
        <v>0</v>
      </c>
      <c r="D138" s="60">
        <f t="shared" si="40"/>
        <v>19</v>
      </c>
      <c r="E138" s="60">
        <f t="shared" si="41"/>
        <v>0</v>
      </c>
      <c r="F138" s="60">
        <f t="shared" si="42"/>
        <v>0</v>
      </c>
      <c r="G138" s="180">
        <v>638</v>
      </c>
      <c r="H138" s="62" t="s">
        <v>324</v>
      </c>
      <c r="I138" s="86" t="s">
        <v>325</v>
      </c>
      <c r="J138" s="64">
        <v>2006</v>
      </c>
      <c r="K138" s="65"/>
      <c r="L138" s="277" t="s">
        <v>98</v>
      </c>
      <c r="M138" s="67" t="s">
        <v>26</v>
      </c>
      <c r="N138" s="269">
        <v>0</v>
      </c>
      <c r="O138" s="69"/>
      <c r="P138" s="70"/>
      <c r="Q138" s="71">
        <v>0</v>
      </c>
      <c r="R138" s="92"/>
      <c r="S138" s="70"/>
      <c r="T138" s="72">
        <v>0</v>
      </c>
      <c r="U138" s="69" t="s">
        <v>9</v>
      </c>
      <c r="V138" s="70" t="s">
        <v>247</v>
      </c>
      <c r="W138" s="72">
        <v>0</v>
      </c>
      <c r="X138" s="73"/>
      <c r="Y138" s="70"/>
      <c r="Z138" s="72">
        <v>0</v>
      </c>
      <c r="AA138" s="74"/>
      <c r="AB138" s="70"/>
      <c r="AC138" s="75">
        <v>0</v>
      </c>
      <c r="AD138" s="276" t="s">
        <v>103</v>
      </c>
      <c r="AH138" s="3">
        <f t="shared" si="8"/>
        <v>0</v>
      </c>
    </row>
    <row r="139" spans="1:34" ht="15" customHeight="1">
      <c r="A139" s="268">
        <v>32</v>
      </c>
      <c r="B139" s="60">
        <f t="shared" si="38"/>
        <v>0</v>
      </c>
      <c r="C139" s="60">
        <f t="shared" si="39"/>
        <v>23</v>
      </c>
      <c r="D139" s="60">
        <f t="shared" si="40"/>
        <v>0</v>
      </c>
      <c r="E139" s="60">
        <f t="shared" si="41"/>
        <v>0</v>
      </c>
      <c r="F139" s="60">
        <f t="shared" si="42"/>
        <v>0</v>
      </c>
      <c r="G139" s="180">
        <v>617</v>
      </c>
      <c r="H139" s="85" t="s">
        <v>326</v>
      </c>
      <c r="I139" s="86" t="s">
        <v>174</v>
      </c>
      <c r="J139" s="64">
        <v>2006</v>
      </c>
      <c r="K139" s="78"/>
      <c r="L139" s="278" t="s">
        <v>284</v>
      </c>
      <c r="M139" s="182" t="s">
        <v>26</v>
      </c>
      <c r="N139" s="269">
        <v>0</v>
      </c>
      <c r="O139" s="80"/>
      <c r="P139" s="70"/>
      <c r="Q139" s="71">
        <v>0</v>
      </c>
      <c r="R139" s="91" t="s">
        <v>8</v>
      </c>
      <c r="S139" s="70" t="s">
        <v>102</v>
      </c>
      <c r="T139" s="72">
        <v>0</v>
      </c>
      <c r="U139" s="69"/>
      <c r="V139" s="70"/>
      <c r="W139" s="72">
        <v>0</v>
      </c>
      <c r="X139" s="73"/>
      <c r="Y139" s="70"/>
      <c r="Z139" s="72">
        <v>0</v>
      </c>
      <c r="AA139" s="74"/>
      <c r="AB139" s="70"/>
      <c r="AC139" s="75">
        <v>0</v>
      </c>
      <c r="AD139" s="276" t="s">
        <v>103</v>
      </c>
      <c r="AH139" s="3">
        <f t="shared" si="8"/>
        <v>0</v>
      </c>
    </row>
    <row r="140" spans="1:34" ht="15" customHeight="1" hidden="1">
      <c r="A140" s="268">
        <v>33</v>
      </c>
      <c r="B140" s="60">
        <f t="shared" si="38"/>
        <v>0</v>
      </c>
      <c r="C140" s="60">
        <f t="shared" si="39"/>
        <v>0</v>
      </c>
      <c r="D140" s="60">
        <f t="shared" si="40"/>
        <v>0</v>
      </c>
      <c r="E140" s="60">
        <f t="shared" si="41"/>
        <v>0</v>
      </c>
      <c r="F140" s="60">
        <f t="shared" si="42"/>
        <v>0</v>
      </c>
      <c r="G140" s="180">
        <v>619</v>
      </c>
      <c r="H140" s="149" t="s">
        <v>327</v>
      </c>
      <c r="I140" s="224" t="s">
        <v>328</v>
      </c>
      <c r="J140" s="77">
        <v>2006</v>
      </c>
      <c r="K140" s="78"/>
      <c r="L140" s="277" t="s">
        <v>193</v>
      </c>
      <c r="M140" s="182" t="s">
        <v>26</v>
      </c>
      <c r="N140" s="269">
        <v>0</v>
      </c>
      <c r="O140" s="80"/>
      <c r="P140" s="70"/>
      <c r="Q140" s="71">
        <v>0</v>
      </c>
      <c r="R140" s="91"/>
      <c r="S140" s="70"/>
      <c r="T140" s="72">
        <v>0</v>
      </c>
      <c r="U140" s="69"/>
      <c r="V140" s="70"/>
      <c r="W140" s="72">
        <v>0</v>
      </c>
      <c r="X140" s="73"/>
      <c r="Y140" s="70"/>
      <c r="Z140" s="72">
        <v>0</v>
      </c>
      <c r="AA140" s="74"/>
      <c r="AB140" s="70"/>
      <c r="AC140" s="75">
        <v>0</v>
      </c>
      <c r="AD140" s="276"/>
      <c r="AH140" s="3">
        <f t="shared" si="8"/>
        <v>0</v>
      </c>
    </row>
    <row r="141" spans="1:34" ht="15" customHeight="1" hidden="1">
      <c r="A141" s="268">
        <v>34</v>
      </c>
      <c r="B141" s="60">
        <f t="shared" si="38"/>
        <v>0</v>
      </c>
      <c r="C141" s="60">
        <f t="shared" si="39"/>
        <v>0</v>
      </c>
      <c r="D141" s="60">
        <f t="shared" si="40"/>
        <v>0</v>
      </c>
      <c r="E141" s="60">
        <f t="shared" si="41"/>
        <v>0</v>
      </c>
      <c r="F141" s="60">
        <f t="shared" si="42"/>
        <v>0</v>
      </c>
      <c r="G141" s="180">
        <v>620</v>
      </c>
      <c r="H141" s="149" t="s">
        <v>327</v>
      </c>
      <c r="I141" s="224" t="s">
        <v>325</v>
      </c>
      <c r="J141" s="77">
        <v>2006</v>
      </c>
      <c r="K141" s="78"/>
      <c r="L141" s="277" t="s">
        <v>193</v>
      </c>
      <c r="M141" s="182" t="s">
        <v>26</v>
      </c>
      <c r="N141" s="269">
        <v>0</v>
      </c>
      <c r="O141" s="80"/>
      <c r="P141" s="70"/>
      <c r="Q141" s="71">
        <v>0</v>
      </c>
      <c r="R141" s="91"/>
      <c r="S141" s="70"/>
      <c r="T141" s="72">
        <v>0</v>
      </c>
      <c r="U141" s="69"/>
      <c r="V141" s="70"/>
      <c r="W141" s="72">
        <v>0</v>
      </c>
      <c r="X141" s="73"/>
      <c r="Y141" s="70"/>
      <c r="Z141" s="72">
        <v>0</v>
      </c>
      <c r="AA141" s="74"/>
      <c r="AB141" s="70"/>
      <c r="AC141" s="75">
        <v>0</v>
      </c>
      <c r="AD141" s="276"/>
      <c r="AH141" s="3">
        <f t="shared" si="8"/>
        <v>0</v>
      </c>
    </row>
    <row r="142" spans="1:34" ht="15" customHeight="1">
      <c r="A142" s="268">
        <v>35</v>
      </c>
      <c r="B142" s="60">
        <f t="shared" si="38"/>
        <v>0</v>
      </c>
      <c r="C142" s="60">
        <f t="shared" si="39"/>
        <v>24</v>
      </c>
      <c r="D142" s="60">
        <f t="shared" si="40"/>
        <v>0</v>
      </c>
      <c r="E142" s="60">
        <f t="shared" si="41"/>
        <v>0</v>
      </c>
      <c r="F142" s="60">
        <f t="shared" si="42"/>
        <v>0</v>
      </c>
      <c r="G142" s="180">
        <v>604</v>
      </c>
      <c r="H142" s="85" t="s">
        <v>329</v>
      </c>
      <c r="I142" s="86" t="s">
        <v>177</v>
      </c>
      <c r="J142" s="64">
        <v>2005</v>
      </c>
      <c r="K142" s="78"/>
      <c r="L142" s="277" t="s">
        <v>330</v>
      </c>
      <c r="M142" s="182" t="s">
        <v>26</v>
      </c>
      <c r="N142" s="269">
        <v>0</v>
      </c>
      <c r="O142" s="80"/>
      <c r="P142" s="70"/>
      <c r="Q142" s="71">
        <v>0</v>
      </c>
      <c r="R142" s="91" t="s">
        <v>8</v>
      </c>
      <c r="S142" s="70" t="s">
        <v>107</v>
      </c>
      <c r="T142" s="72">
        <v>0</v>
      </c>
      <c r="U142" s="81"/>
      <c r="V142" s="70"/>
      <c r="W142" s="72">
        <v>0</v>
      </c>
      <c r="X142" s="82"/>
      <c r="Y142" s="70"/>
      <c r="Z142" s="72">
        <v>0</v>
      </c>
      <c r="AA142" s="83"/>
      <c r="AB142" s="70"/>
      <c r="AC142" s="75">
        <v>0</v>
      </c>
      <c r="AD142" s="276" t="s">
        <v>103</v>
      </c>
      <c r="AH142" s="3">
        <f t="shared" si="8"/>
        <v>0</v>
      </c>
    </row>
    <row r="143" spans="1:34" ht="15" customHeight="1" hidden="1">
      <c r="A143" s="268">
        <v>36</v>
      </c>
      <c r="B143" s="60">
        <f t="shared" si="38"/>
        <v>0</v>
      </c>
      <c r="C143" s="60">
        <f t="shared" si="39"/>
        <v>0</v>
      </c>
      <c r="D143" s="60">
        <f t="shared" si="40"/>
        <v>0</v>
      </c>
      <c r="E143" s="60">
        <f t="shared" si="41"/>
        <v>0</v>
      </c>
      <c r="F143" s="60">
        <f t="shared" si="42"/>
        <v>0</v>
      </c>
      <c r="G143" s="180">
        <v>622</v>
      </c>
      <c r="H143" s="62" t="s">
        <v>173</v>
      </c>
      <c r="I143" s="181" t="s">
        <v>174</v>
      </c>
      <c r="J143" s="77">
        <v>2006</v>
      </c>
      <c r="K143" s="78"/>
      <c r="L143" s="277" t="s">
        <v>193</v>
      </c>
      <c r="M143" s="182" t="s">
        <v>26</v>
      </c>
      <c r="N143" s="269">
        <v>0</v>
      </c>
      <c r="O143" s="80"/>
      <c r="P143" s="70"/>
      <c r="Q143" s="71">
        <v>0</v>
      </c>
      <c r="R143" s="91"/>
      <c r="S143" s="70"/>
      <c r="T143" s="72">
        <v>0</v>
      </c>
      <c r="U143" s="69"/>
      <c r="V143" s="70"/>
      <c r="W143" s="72">
        <v>0</v>
      </c>
      <c r="X143" s="73"/>
      <c r="Y143" s="70"/>
      <c r="Z143" s="72">
        <v>0</v>
      </c>
      <c r="AA143" s="74"/>
      <c r="AB143" s="70"/>
      <c r="AC143" s="75">
        <v>0</v>
      </c>
      <c r="AD143" s="276"/>
      <c r="AH143" s="3">
        <f t="shared" si="8"/>
        <v>0</v>
      </c>
    </row>
    <row r="144" spans="1:34" ht="15" customHeight="1">
      <c r="A144" s="268">
        <v>37</v>
      </c>
      <c r="B144" s="60">
        <f t="shared" si="38"/>
        <v>0</v>
      </c>
      <c r="C144" s="60">
        <f t="shared" si="39"/>
        <v>0</v>
      </c>
      <c r="D144" s="60">
        <f t="shared" si="40"/>
        <v>20</v>
      </c>
      <c r="E144" s="60">
        <f t="shared" si="41"/>
        <v>0</v>
      </c>
      <c r="F144" s="60">
        <f t="shared" si="42"/>
        <v>0</v>
      </c>
      <c r="G144" s="180">
        <v>615</v>
      </c>
      <c r="H144" s="62" t="s">
        <v>331</v>
      </c>
      <c r="I144" s="181" t="s">
        <v>332</v>
      </c>
      <c r="J144" s="77">
        <v>2006</v>
      </c>
      <c r="K144" s="78"/>
      <c r="L144" s="277" t="s">
        <v>193</v>
      </c>
      <c r="M144" s="182" t="s">
        <v>26</v>
      </c>
      <c r="N144" s="269">
        <v>0</v>
      </c>
      <c r="O144" s="80"/>
      <c r="P144" s="70"/>
      <c r="Q144" s="71">
        <v>0</v>
      </c>
      <c r="R144" s="91"/>
      <c r="S144" s="70"/>
      <c r="T144" s="72">
        <v>0</v>
      </c>
      <c r="U144" s="69" t="s">
        <v>9</v>
      </c>
      <c r="V144" s="70" t="s">
        <v>89</v>
      </c>
      <c r="W144" s="72">
        <v>0</v>
      </c>
      <c r="X144" s="73"/>
      <c r="Y144" s="70"/>
      <c r="Z144" s="72">
        <v>0</v>
      </c>
      <c r="AA144" s="74"/>
      <c r="AB144" s="70"/>
      <c r="AC144" s="75">
        <v>0</v>
      </c>
      <c r="AD144" s="276" t="s">
        <v>103</v>
      </c>
      <c r="AH144" s="3">
        <f t="shared" si="8"/>
        <v>0</v>
      </c>
    </row>
    <row r="145" spans="1:34" ht="15" customHeight="1" hidden="1">
      <c r="A145" s="268">
        <v>38</v>
      </c>
      <c r="B145" s="60">
        <f t="shared" si="38"/>
        <v>0</v>
      </c>
      <c r="C145" s="60">
        <f t="shared" si="39"/>
        <v>0</v>
      </c>
      <c r="D145" s="60">
        <f t="shared" si="40"/>
        <v>0</v>
      </c>
      <c r="E145" s="60">
        <f t="shared" si="41"/>
        <v>0</v>
      </c>
      <c r="F145" s="60">
        <f t="shared" si="42"/>
        <v>0</v>
      </c>
      <c r="G145" s="180">
        <v>625</v>
      </c>
      <c r="H145" s="62" t="s">
        <v>333</v>
      </c>
      <c r="I145" s="181" t="s">
        <v>334</v>
      </c>
      <c r="J145" s="77">
        <v>2006</v>
      </c>
      <c r="K145" s="237"/>
      <c r="L145" s="277" t="s">
        <v>193</v>
      </c>
      <c r="M145" s="182" t="s">
        <v>26</v>
      </c>
      <c r="N145" s="269">
        <f aca="true" t="shared" si="43" ref="N145:N157">IF(AND($AA$3&gt;"",AA145&gt;""),Q145+T145+W145+Z145+AC145-MIN(Q145,T145,W145,Z145,AC145),IF(AND($AA$3&gt;"",AA145=""),Q145+T145+W145+Z145+AC145-MIN(Q145,T145,W145,Z145,AC145),IF(AND($AA$3="",X145&gt;""),Q145+T145+W145+Z145-MIN(Q145,T145,W145,Z145),IF(AND($AA$3="",X145=""),Q145+T145+W145+Z145-MIN(Q145,T145,W145,Z145)))))</f>
        <v>0</v>
      </c>
      <c r="O145" s="80"/>
      <c r="P145" s="70">
        <f>IF(O145="","",IF(VLOOKUP($G145,'[1]I.'!$B$7:$AP$324,38,0)&gt;0,VLOOKUP($G145,'[1]I.'!$B$7:$AP$324,38,0),""))</f>
        <v>0</v>
      </c>
      <c r="Q145" s="71">
        <f aca="true" t="shared" si="44" ref="Q145:Q147">IF(ISNUMBER(VLOOKUP(P145,$AE$4:$AG$99,2,0)),VLOOKUP(P145,$AE$4:$AG$99,2,0),0)</f>
        <v>0</v>
      </c>
      <c r="R145" s="91"/>
      <c r="S145" s="70">
        <f>IF(R145="","",IF(VLOOKUP($G145,'[1]II.'!$B$7:$AO$324,38,0)&gt;0,VLOOKUP($G145,'[1]II.'!$B$7:$AO$324,38,0),""))</f>
        <v>0</v>
      </c>
      <c r="T145" s="72">
        <f aca="true" t="shared" si="45" ref="T145:T150">IF(ISNUMBER(VLOOKUP(S145,$AE$4:$AG$99,2,0)),VLOOKUP(S145,$AE$4:$AG$99,2,0),0)</f>
        <v>0</v>
      </c>
      <c r="U145" s="69"/>
      <c r="V145" s="70">
        <f>IF(U145="","",IF(VLOOKUP($G145,'[1]III.'!$B$7:$AO$324,38,0)&gt;0,VLOOKUP($G145,'[1]III.'!$B$7:$AO$324,38,0),""))</f>
        <v>0</v>
      </c>
      <c r="W145" s="72">
        <f aca="true" t="shared" si="46" ref="W145:W147">IF(ISNUMBER(VLOOKUP(V145,$AE$4:$AG$99,2,0)),VLOOKUP(V145,$AE$4:$AG$99,2,0),0)</f>
        <v>0</v>
      </c>
      <c r="X145" s="73"/>
      <c r="Y145" s="70">
        <f>IF(X145="","",IF(VLOOKUP($G145,'[1]IV.'!$B$7:$AP$324,39,0)&gt;0,VLOOKUP($G145,'[1]IV.'!$B$7:$AP$324,39,0),""))</f>
        <v>0</v>
      </c>
      <c r="Z145" s="72">
        <f aca="true" t="shared" si="47" ref="Z145:Z157">IF(OR(ISNUMBER(VLOOKUP(Y145,$AE$4:$AG$99,2,0)),ISTEXT(VLOOKUP(Y145,$AE$4:$AG$99,2,0))),VLOOKUP(Y145,$AE$4:$AG$99,2,0),0)</f>
        <v>0</v>
      </c>
      <c r="AA145" s="74"/>
      <c r="AB145" s="70">
        <f>IF(AA145="","",IF(VLOOKUP($G145,'[1]V.'!$B$7:$AO$324,38,0)&gt;0,VLOOKUP($G145,'[1]V.'!$B$7:$AO$324,38,0),""))</f>
        <v>0</v>
      </c>
      <c r="AC145" s="75">
        <f aca="true" t="shared" si="48" ref="AC145:AC157">IF(OR(ISNUMBER(VLOOKUP(AB145,$AE$4:$AG$99,3,0)),ISTEXT(VLOOKUP(AB145,$AE$4:$AG$99,3,0))),VLOOKUP(AB145,$AE$4:$AG$99,3,0),0)</f>
        <v>0</v>
      </c>
      <c r="AD145" s="276" t="e">
        <f>#N/A</f>
        <v>#N/A</v>
      </c>
      <c r="AH145" s="3">
        <f t="shared" si="8"/>
        <v>0</v>
      </c>
    </row>
    <row r="146" spans="1:34" ht="15" customHeight="1" hidden="1">
      <c r="A146" s="268">
        <v>39</v>
      </c>
      <c r="B146" s="60">
        <f t="shared" si="38"/>
        <v>0</v>
      </c>
      <c r="C146" s="60">
        <f t="shared" si="39"/>
        <v>0</v>
      </c>
      <c r="D146" s="60">
        <f t="shared" si="40"/>
        <v>0</v>
      </c>
      <c r="E146" s="60">
        <f t="shared" si="41"/>
        <v>0</v>
      </c>
      <c r="F146" s="60">
        <f t="shared" si="42"/>
        <v>0</v>
      </c>
      <c r="G146" s="180">
        <v>632</v>
      </c>
      <c r="H146" s="149" t="s">
        <v>335</v>
      </c>
      <c r="I146" s="224" t="s">
        <v>228</v>
      </c>
      <c r="J146" s="77">
        <v>2006</v>
      </c>
      <c r="K146" s="78"/>
      <c r="L146" s="277" t="s">
        <v>193</v>
      </c>
      <c r="M146" s="182" t="s">
        <v>26</v>
      </c>
      <c r="N146" s="269">
        <f t="shared" si="43"/>
        <v>0</v>
      </c>
      <c r="O146" s="80"/>
      <c r="P146" s="70">
        <f>IF(O146="","",IF(VLOOKUP($G146,'[1]I.'!$B$7:$AP$324,38,0)&gt;0,VLOOKUP($G146,'[1]I.'!$B$7:$AP$324,38,0),""))</f>
        <v>0</v>
      </c>
      <c r="Q146" s="71">
        <f t="shared" si="44"/>
        <v>0</v>
      </c>
      <c r="R146" s="91"/>
      <c r="S146" s="70">
        <f>IF(R146="","",IF(VLOOKUP($G146,'[1]II.'!$B$7:$AO$324,38,0)&gt;0,VLOOKUP($G146,'[1]II.'!$B$7:$AO$324,38,0),""))</f>
        <v>0</v>
      </c>
      <c r="T146" s="72">
        <f t="shared" si="45"/>
        <v>0</v>
      </c>
      <c r="U146" s="69"/>
      <c r="V146" s="70">
        <f>IF(U146="","",IF(VLOOKUP($G146,'[1]III.'!$B$7:$AO$324,38,0)&gt;0,VLOOKUP($G146,'[1]III.'!$B$7:$AO$324,38,0),""))</f>
        <v>0</v>
      </c>
      <c r="W146" s="72">
        <f t="shared" si="46"/>
        <v>0</v>
      </c>
      <c r="X146" s="73"/>
      <c r="Y146" s="70">
        <f>IF(X146="","",IF(VLOOKUP($G146,'[1]IV.'!$B$7:$AP$324,39,0)&gt;0,VLOOKUP($G146,'[1]IV.'!$B$7:$AP$324,39,0),""))</f>
        <v>0</v>
      </c>
      <c r="Z146" s="72">
        <f t="shared" si="47"/>
        <v>0</v>
      </c>
      <c r="AA146" s="74"/>
      <c r="AB146" s="70">
        <f>IF(AA146="","",IF(VLOOKUP($G146,'[1]V.'!$B$7:$AO$324,38,0)&gt;0,VLOOKUP($G146,'[1]V.'!$B$7:$AO$324,38,0),""))</f>
        <v>0</v>
      </c>
      <c r="AC146" s="75">
        <f t="shared" si="48"/>
        <v>0</v>
      </c>
      <c r="AD146" s="276" t="e">
        <f>#N/A</f>
        <v>#N/A</v>
      </c>
      <c r="AH146" s="3">
        <f t="shared" si="8"/>
        <v>0</v>
      </c>
    </row>
    <row r="147" spans="1:34" ht="15" customHeight="1" hidden="1">
      <c r="A147" s="268">
        <v>40</v>
      </c>
      <c r="B147" s="60">
        <f t="shared" si="38"/>
        <v>0</v>
      </c>
      <c r="C147" s="60">
        <f t="shared" si="39"/>
        <v>0</v>
      </c>
      <c r="D147" s="60">
        <f t="shared" si="40"/>
        <v>0</v>
      </c>
      <c r="E147" s="60">
        <f t="shared" si="41"/>
        <v>0</v>
      </c>
      <c r="F147" s="60">
        <f t="shared" si="42"/>
        <v>0</v>
      </c>
      <c r="G147" s="180">
        <v>633</v>
      </c>
      <c r="H147" s="85" t="s">
        <v>336</v>
      </c>
      <c r="I147" s="232" t="s">
        <v>282</v>
      </c>
      <c r="J147" s="64">
        <v>2006</v>
      </c>
      <c r="K147" s="65"/>
      <c r="L147" s="277" t="s">
        <v>337</v>
      </c>
      <c r="M147" s="182" t="s">
        <v>26</v>
      </c>
      <c r="N147" s="269">
        <f t="shared" si="43"/>
        <v>0</v>
      </c>
      <c r="O147" s="80"/>
      <c r="P147" s="70">
        <f>IF(O147="","",IF(VLOOKUP($G147,'[1]I.'!$B$7:$AP$324,38,0)&gt;0,VLOOKUP($G147,'[1]I.'!$B$7:$AP$324,38,0),""))</f>
        <v>0</v>
      </c>
      <c r="Q147" s="71">
        <f t="shared" si="44"/>
        <v>0</v>
      </c>
      <c r="R147" s="91"/>
      <c r="S147" s="70">
        <f>IF(R147="","",IF(VLOOKUP($G147,'[1]II.'!$B$7:$AO$324,38,0)&gt;0,VLOOKUP($G147,'[1]II.'!$B$7:$AO$324,38,0),""))</f>
        <v>0</v>
      </c>
      <c r="T147" s="72">
        <f t="shared" si="45"/>
        <v>0</v>
      </c>
      <c r="U147" s="69"/>
      <c r="V147" s="70">
        <f>IF(U147="","",IF(VLOOKUP($G147,'[1]III.'!$B$7:$AO$324,38,0)&gt;0,VLOOKUP($G147,'[1]III.'!$B$7:$AO$324,38,0),""))</f>
        <v>0</v>
      </c>
      <c r="W147" s="72">
        <f t="shared" si="46"/>
        <v>0</v>
      </c>
      <c r="X147" s="73"/>
      <c r="Y147" s="70">
        <f>IF(X147="","",IF(VLOOKUP($G147,'[1]IV.'!$B$7:$AP$324,39,0)&gt;0,VLOOKUP($G147,'[1]IV.'!$B$7:$AP$324,39,0),""))</f>
        <v>0</v>
      </c>
      <c r="Z147" s="72">
        <f t="shared" si="47"/>
        <v>0</v>
      </c>
      <c r="AA147" s="74"/>
      <c r="AB147" s="70">
        <f>IF(AA147="","",IF(VLOOKUP($G147,'[1]V.'!$B$7:$AO$324,38,0)&gt;0,VLOOKUP($G147,'[1]V.'!$B$7:$AO$324,38,0),""))</f>
        <v>0</v>
      </c>
      <c r="AC147" s="75">
        <f t="shared" si="48"/>
        <v>0</v>
      </c>
      <c r="AD147" s="276" t="e">
        <f>#N/A</f>
        <v>#N/A</v>
      </c>
      <c r="AH147" s="3">
        <f t="shared" si="8"/>
        <v>0</v>
      </c>
    </row>
    <row r="148" spans="1:34" ht="15" customHeight="1" hidden="1">
      <c r="A148" s="268">
        <v>41</v>
      </c>
      <c r="B148" s="60">
        <f t="shared" si="38"/>
        <v>0</v>
      </c>
      <c r="C148" s="60">
        <f t="shared" si="39"/>
        <v>25</v>
      </c>
      <c r="D148" s="60">
        <f t="shared" si="40"/>
        <v>0</v>
      </c>
      <c r="E148" s="60">
        <f t="shared" si="41"/>
        <v>0</v>
      </c>
      <c r="F148" s="60">
        <f t="shared" si="42"/>
        <v>0</v>
      </c>
      <c r="G148" s="180">
        <v>602</v>
      </c>
      <c r="H148" s="85" t="s">
        <v>338</v>
      </c>
      <c r="I148" s="86" t="s">
        <v>339</v>
      </c>
      <c r="J148" s="64">
        <v>2006</v>
      </c>
      <c r="K148" s="78"/>
      <c r="L148" s="278" t="s">
        <v>340</v>
      </c>
      <c r="M148" s="182" t="s">
        <v>120</v>
      </c>
      <c r="N148" s="269">
        <f t="shared" si="43"/>
        <v>0</v>
      </c>
      <c r="O148" s="80"/>
      <c r="P148" s="70">
        <f>IF(O148="","",IF(VLOOKUP($G148,'[1]I.'!$B$7:$AP$324,38,0)&gt;0,VLOOKUP($G148,'[1]I.'!$B$7:$AP$324,38,0),""))</f>
        <v>0</v>
      </c>
      <c r="Q148" s="71">
        <f>IF(OR(ISNUMBER(VLOOKUP(P148,$AE$4:$AG$99,2,0)),ISTEXT(VLOOKUP(P148,$AE$4:$AG$99,2,0))),VLOOKUP(P148,$AE$4:$AG$99,2,0),0)</f>
        <v>0</v>
      </c>
      <c r="R148" s="92" t="s">
        <v>8</v>
      </c>
      <c r="S148" s="70">
        <f>IF(R148="","",IF(VLOOKUP($G148,'[1]II.'!$B$7:$AO$324,38,0)&gt;0,VLOOKUP($G148,'[1]II.'!$B$7:$AO$324,38,0),""))</f>
        <v>0</v>
      </c>
      <c r="T148" s="72">
        <f t="shared" si="45"/>
        <v>0</v>
      </c>
      <c r="U148" s="69"/>
      <c r="V148" s="70">
        <f>IF(U148="","",IF(VLOOKUP($G148,'[1]III.'!$B$7:$AO$324,38,0)&gt;0,VLOOKUP($G148,'[1]III.'!$B$7:$AO$324,38,0),""))</f>
        <v>0</v>
      </c>
      <c r="W148" s="72">
        <f>IF(OR(ISNUMBER(VLOOKUP(V148,$AE$4:$AG$99,2,0)),ISTEXT(VLOOKUP(V148,$AE$4:$AG$99,2,0))),VLOOKUP(V148,$AE$4:$AG$99,2,0),0)</f>
        <v>0</v>
      </c>
      <c r="X148" s="73"/>
      <c r="Y148" s="70">
        <f>IF(X148="","",IF(VLOOKUP($G148,'[1]IV.'!$B$7:$AP$324,39,0)&gt;0,VLOOKUP($G148,'[1]IV.'!$B$7:$AP$324,39,0),""))</f>
        <v>0</v>
      </c>
      <c r="Z148" s="72">
        <f t="shared" si="47"/>
        <v>0</v>
      </c>
      <c r="AA148" s="74"/>
      <c r="AB148" s="70">
        <f>IF(AA148="","",IF(VLOOKUP($G148,'[1]V.'!$B$7:$AO$324,38,0)&gt;0,VLOOKUP($G148,'[1]V.'!$B$7:$AO$324,38,0),""))</f>
        <v>0</v>
      </c>
      <c r="AC148" s="75">
        <f t="shared" si="48"/>
        <v>0</v>
      </c>
      <c r="AD148" s="276" t="e">
        <f>#N/A</f>
        <v>#N/A</v>
      </c>
      <c r="AH148" s="3">
        <f t="shared" si="8"/>
        <v>0</v>
      </c>
    </row>
    <row r="149" spans="1:34" ht="15" customHeight="1" hidden="1">
      <c r="A149" s="268">
        <v>42</v>
      </c>
      <c r="B149" s="60">
        <f t="shared" si="38"/>
        <v>0</v>
      </c>
      <c r="C149" s="60">
        <f t="shared" si="39"/>
        <v>0</v>
      </c>
      <c r="D149" s="60">
        <f t="shared" si="40"/>
        <v>0</v>
      </c>
      <c r="E149" s="60">
        <f t="shared" si="41"/>
        <v>0</v>
      </c>
      <c r="F149" s="60">
        <f t="shared" si="42"/>
        <v>0</v>
      </c>
      <c r="G149" s="180">
        <v>612</v>
      </c>
      <c r="H149" s="62" t="s">
        <v>341</v>
      </c>
      <c r="I149" s="181" t="s">
        <v>342</v>
      </c>
      <c r="J149" s="77">
        <v>2006</v>
      </c>
      <c r="K149" s="78"/>
      <c r="L149" s="278" t="s">
        <v>343</v>
      </c>
      <c r="M149" s="182" t="s">
        <v>120</v>
      </c>
      <c r="N149" s="269">
        <f t="shared" si="43"/>
        <v>0</v>
      </c>
      <c r="O149" s="80"/>
      <c r="P149" s="70">
        <f>IF(O149="","",IF(VLOOKUP($G149,'[1]I.'!$B$7:$AP$324,38,0)&gt;0,VLOOKUP($G149,'[1]I.'!$B$7:$AP$324,38,0),""))</f>
        <v>0</v>
      </c>
      <c r="Q149" s="71">
        <f>IF(ISNUMBER(VLOOKUP(P149,$AE$4:$AG$99,2,0)),VLOOKUP(P149,$AE$4:$AG$99,2,0),0)</f>
        <v>0</v>
      </c>
      <c r="R149" s="91"/>
      <c r="S149" s="70">
        <f>IF(R149="","",IF(VLOOKUP($G149,'[1]II.'!$B$7:$AO$324,38,0)&gt;0,VLOOKUP($G149,'[1]II.'!$B$7:$AO$324,38,0),""))</f>
        <v>0</v>
      </c>
      <c r="T149" s="72">
        <f t="shared" si="45"/>
        <v>0</v>
      </c>
      <c r="U149" s="69"/>
      <c r="V149" s="70">
        <f>IF(U149="","",IF(VLOOKUP($G149,'[1]III.'!$B$7:$AO$324,38,0)&gt;0,VLOOKUP($G149,'[1]III.'!$B$7:$AO$324,38,0),""))</f>
        <v>0</v>
      </c>
      <c r="W149" s="72">
        <f aca="true" t="shared" si="49" ref="W149:W150">IF(ISNUMBER(VLOOKUP(V149,$AE$4:$AG$99,2,0)),VLOOKUP(V149,$AE$4:$AG$99,2,0),0)</f>
        <v>0</v>
      </c>
      <c r="X149" s="73"/>
      <c r="Y149" s="70">
        <f>IF(X149="","",IF(VLOOKUP($G149,'[1]IV.'!$B$7:$AP$324,39,0)&gt;0,VLOOKUP($G149,'[1]IV.'!$B$7:$AP$324,39,0),""))</f>
        <v>0</v>
      </c>
      <c r="Z149" s="72">
        <f t="shared" si="47"/>
        <v>0</v>
      </c>
      <c r="AA149" s="74"/>
      <c r="AB149" s="70">
        <f>IF(AA149="","",IF(VLOOKUP($G149,'[1]V.'!$B$7:$AO$324,38,0)&gt;0,VLOOKUP($G149,'[1]V.'!$B$7:$AO$324,38,0),""))</f>
        <v>0</v>
      </c>
      <c r="AC149" s="75">
        <f t="shared" si="48"/>
        <v>0</v>
      </c>
      <c r="AD149" s="276" t="e">
        <f>#N/A</f>
        <v>#N/A</v>
      </c>
      <c r="AH149" s="3">
        <f t="shared" si="8"/>
        <v>0</v>
      </c>
    </row>
    <row r="150" spans="1:34" ht="15" customHeight="1" hidden="1">
      <c r="A150" s="268">
        <v>43</v>
      </c>
      <c r="B150" s="60">
        <f t="shared" si="38"/>
        <v>0</v>
      </c>
      <c r="C150" s="60">
        <f t="shared" si="39"/>
        <v>0</v>
      </c>
      <c r="D150" s="60">
        <f t="shared" si="40"/>
        <v>0</v>
      </c>
      <c r="E150" s="60">
        <f t="shared" si="41"/>
        <v>0</v>
      </c>
      <c r="F150" s="60">
        <f t="shared" si="42"/>
        <v>0</v>
      </c>
      <c r="G150" s="180">
        <v>634</v>
      </c>
      <c r="H150" s="62" t="s">
        <v>344</v>
      </c>
      <c r="I150" s="63" t="s">
        <v>345</v>
      </c>
      <c r="J150" s="77">
        <v>2005</v>
      </c>
      <c r="K150" s="279"/>
      <c r="L150" s="277" t="s">
        <v>346</v>
      </c>
      <c r="M150" s="67" t="s">
        <v>276</v>
      </c>
      <c r="N150" s="269">
        <f t="shared" si="43"/>
        <v>0</v>
      </c>
      <c r="O150" s="80"/>
      <c r="P150" s="70">
        <f>IF(O150="","",IF(VLOOKUP($G150,'[1]I.'!$B$7:$AP$324,38,0)&gt;0,VLOOKUP($G150,'[1]I.'!$B$7:$AP$324,38,0),""))</f>
        <v>0</v>
      </c>
      <c r="Q150" s="71">
        <f>IF(OR(ISNUMBER(VLOOKUP(P150,$AE$4:$AG$99,2,0)),ISTEXT(VLOOKUP(P150,$AE$4:$AG$99,2,0))),VLOOKUP(P150,$AE$4:$AG$99,2,0),0)</f>
        <v>0</v>
      </c>
      <c r="R150" s="91"/>
      <c r="S150" s="70">
        <f>IF(R150="","",IF(VLOOKUP($G150,'[1]II.'!$B$7:$AO$324,38,0)&gt;0,VLOOKUP($G150,'[1]II.'!$B$7:$AO$324,38,0),""))</f>
        <v>0</v>
      </c>
      <c r="T150" s="72">
        <f t="shared" si="45"/>
        <v>0</v>
      </c>
      <c r="U150" s="69"/>
      <c r="V150" s="70">
        <f>IF(U150="","",IF(VLOOKUP($G150,'[1]III.'!$B$7:$AO$324,38,0)&gt;0,VLOOKUP($G150,'[1]III.'!$B$7:$AO$324,38,0),""))</f>
        <v>0</v>
      </c>
      <c r="W150" s="72">
        <f t="shared" si="49"/>
        <v>0</v>
      </c>
      <c r="X150" s="73"/>
      <c r="Y150" s="70">
        <f>IF(X150="","",IF(VLOOKUP($G150,'[1]IV.'!$B$7:$AP$324,39,0)&gt;0,VLOOKUP($G150,'[1]IV.'!$B$7:$AP$324,39,0),""))</f>
        <v>0</v>
      </c>
      <c r="Z150" s="72">
        <f t="shared" si="47"/>
        <v>0</v>
      </c>
      <c r="AA150" s="74"/>
      <c r="AB150" s="70">
        <f>IF(AA150="","",IF(VLOOKUP($G150,'[1]V.'!$B$7:$AO$324,38,0)&gt;0,VLOOKUP($G150,'[1]V.'!$B$7:$AO$324,38,0),""))</f>
        <v>0</v>
      </c>
      <c r="AC150" s="75">
        <f t="shared" si="48"/>
        <v>0</v>
      </c>
      <c r="AD150" s="276" t="e">
        <f>#N/A</f>
        <v>#N/A</v>
      </c>
      <c r="AH150" s="3">
        <f t="shared" si="8"/>
        <v>0</v>
      </c>
    </row>
    <row r="151" spans="1:34" ht="15" customHeight="1" hidden="1">
      <c r="A151" s="268">
        <v>44</v>
      </c>
      <c r="B151" s="60">
        <f t="shared" si="38"/>
        <v>0</v>
      </c>
      <c r="C151" s="60">
        <f t="shared" si="39"/>
        <v>26</v>
      </c>
      <c r="D151" s="60">
        <f t="shared" si="40"/>
        <v>0</v>
      </c>
      <c r="E151" s="60">
        <f t="shared" si="41"/>
        <v>0</v>
      </c>
      <c r="F151" s="60">
        <f t="shared" si="42"/>
        <v>0</v>
      </c>
      <c r="G151" s="180">
        <v>610</v>
      </c>
      <c r="H151" s="149" t="s">
        <v>347</v>
      </c>
      <c r="I151" s="150" t="s">
        <v>348</v>
      </c>
      <c r="J151" s="77">
        <v>2006</v>
      </c>
      <c r="K151" s="78"/>
      <c r="L151" s="280" t="s">
        <v>346</v>
      </c>
      <c r="M151" s="182" t="s">
        <v>276</v>
      </c>
      <c r="N151" s="269">
        <f t="shared" si="43"/>
        <v>0</v>
      </c>
      <c r="O151" s="80"/>
      <c r="P151" s="70">
        <f>IF(O151="","",IF(VLOOKUP($G151,'[1]I.'!$B$7:$AP$324,38,0)&gt;0,VLOOKUP($G151,'[1]I.'!$B$7:$AP$324,38,0),""))</f>
        <v>0</v>
      </c>
      <c r="Q151" s="71">
        <f>IF(ISNUMBER(VLOOKUP(P151,$AE$4:$AG$99,2,0)),VLOOKUP(P151,$AE$4:$AG$99,2,0),0)</f>
        <v>0</v>
      </c>
      <c r="R151" s="91" t="s">
        <v>8</v>
      </c>
      <c r="S151" s="70">
        <f>IF(R151="","",IF(VLOOKUP($G151,'[1]II.'!$B$7:$AO$324,38,0)&gt;0,VLOOKUP($G151,'[1]II.'!$B$7:$AO$324,38,0),""))</f>
        <v>0</v>
      </c>
      <c r="T151" s="72">
        <f>IF(OR(ISNUMBER(VLOOKUP(S151,$AE$4:$AG$99,2,0)),ISTEXT(VLOOKUP(S151,$AE$4:$AG$99,2,0))),VLOOKUP(S151,$AE$4:$AG$99,2,0),0)</f>
        <v>0</v>
      </c>
      <c r="U151" s="69"/>
      <c r="V151" s="70">
        <f>IF(U151="","",IF(VLOOKUP($G151,'[1]III.'!$B$7:$AO$324,38,0)&gt;0,VLOOKUP($G151,'[1]III.'!$B$7:$AO$324,38,0),""))</f>
        <v>0</v>
      </c>
      <c r="W151" s="72">
        <f aca="true" t="shared" si="50" ref="W151:W152">IF(OR(ISNUMBER(VLOOKUP(V151,$AE$4:$AG$99,2,0)),ISTEXT(VLOOKUP(V151,$AE$4:$AG$99,2,0))),VLOOKUP(V151,$AE$4:$AG$99,2,0),0)</f>
        <v>0</v>
      </c>
      <c r="X151" s="73"/>
      <c r="Y151" s="70">
        <f>IF(X151="","",IF(VLOOKUP($G151,'[1]IV.'!$B$7:$AP$324,39,0)&gt;0,VLOOKUP($G151,'[1]IV.'!$B$7:$AP$324,39,0),""))</f>
        <v>0</v>
      </c>
      <c r="Z151" s="72">
        <f t="shared" si="47"/>
        <v>0</v>
      </c>
      <c r="AA151" s="74"/>
      <c r="AB151" s="70">
        <f>IF(AA151="","",IF(VLOOKUP($G151,'[1]V.'!$B$7:$AO$324,38,0)&gt;0,VLOOKUP($G151,'[1]V.'!$B$7:$AO$324,38,0),""))</f>
        <v>0</v>
      </c>
      <c r="AC151" s="75">
        <f t="shared" si="48"/>
        <v>0</v>
      </c>
      <c r="AD151" s="276" t="e">
        <f>#N/A</f>
        <v>#N/A</v>
      </c>
      <c r="AH151" s="3">
        <f t="shared" si="8"/>
        <v>0</v>
      </c>
    </row>
    <row r="152" spans="1:34" ht="15" customHeight="1" hidden="1">
      <c r="A152" s="268">
        <v>45</v>
      </c>
      <c r="B152" s="60">
        <f t="shared" si="38"/>
        <v>0</v>
      </c>
      <c r="C152" s="60">
        <f t="shared" si="39"/>
        <v>27</v>
      </c>
      <c r="D152" s="60">
        <f t="shared" si="40"/>
        <v>0</v>
      </c>
      <c r="E152" s="60">
        <f t="shared" si="41"/>
        <v>0</v>
      </c>
      <c r="F152" s="60">
        <f t="shared" si="42"/>
        <v>0</v>
      </c>
      <c r="G152" s="180">
        <v>623</v>
      </c>
      <c r="H152" s="62" t="s">
        <v>349</v>
      </c>
      <c r="I152" s="181" t="s">
        <v>155</v>
      </c>
      <c r="J152" s="77">
        <v>2006</v>
      </c>
      <c r="K152" s="78"/>
      <c r="L152" s="277" t="s">
        <v>346</v>
      </c>
      <c r="M152" s="182" t="s">
        <v>276</v>
      </c>
      <c r="N152" s="269">
        <f t="shared" si="43"/>
        <v>0</v>
      </c>
      <c r="O152" s="80"/>
      <c r="P152" s="70">
        <f>IF(O152="","",IF(VLOOKUP($G152,'[1]I.'!$B$7:$AP$324,38,0)&gt;0,VLOOKUP($G152,'[1]I.'!$B$7:$AP$324,38,0),""))</f>
        <v>0</v>
      </c>
      <c r="Q152" s="71">
        <f aca="true" t="shared" si="51" ref="Q152:Q157">IF(OR(ISNUMBER(VLOOKUP(P152,$AE$4:$AG$99,2,0)),ISTEXT(VLOOKUP(P152,$AE$4:$AG$99,2,0))),VLOOKUP(P152,$AE$4:$AG$99,2,0),0)</f>
        <v>0</v>
      </c>
      <c r="R152" s="91" t="s">
        <v>8</v>
      </c>
      <c r="S152" s="70">
        <f>IF(R152="","",IF(VLOOKUP($G152,'[1]II.'!$B$7:$AO$324,38,0)&gt;0,VLOOKUP($G152,'[1]II.'!$B$7:$AO$324,38,0),""))</f>
        <v>0</v>
      </c>
      <c r="T152" s="72">
        <f aca="true" t="shared" si="52" ref="T152:T157">IF(ISNUMBER(VLOOKUP(S152,$AE$4:$AG$99,2,0)),VLOOKUP(S152,$AE$4:$AG$99,2,0),0)</f>
        <v>0</v>
      </c>
      <c r="U152" s="69"/>
      <c r="V152" s="70">
        <f>IF(U152="","",IF(VLOOKUP($G152,'[1]III.'!$B$7:$AO$324,38,0)&gt;0,VLOOKUP($G152,'[1]III.'!$B$7:$AO$324,38,0),""))</f>
        <v>0</v>
      </c>
      <c r="W152" s="72">
        <f t="shared" si="50"/>
        <v>0</v>
      </c>
      <c r="X152" s="73"/>
      <c r="Y152" s="70">
        <f>IF(X152="","",IF(VLOOKUP($G152,'[1]IV.'!$B$7:$AP$324,39,0)&gt;0,VLOOKUP($G152,'[1]IV.'!$B$7:$AP$324,39,0),""))</f>
        <v>0</v>
      </c>
      <c r="Z152" s="72">
        <f t="shared" si="47"/>
        <v>0</v>
      </c>
      <c r="AA152" s="74"/>
      <c r="AB152" s="70">
        <f>IF(AA152="","",IF(VLOOKUP($G152,'[1]V.'!$B$7:$AO$324,38,0)&gt;0,VLOOKUP($G152,'[1]V.'!$B$7:$AO$324,38,0),""))</f>
        <v>0</v>
      </c>
      <c r="AC152" s="75">
        <f t="shared" si="48"/>
        <v>0</v>
      </c>
      <c r="AD152" s="276" t="e">
        <f>#N/A</f>
        <v>#N/A</v>
      </c>
      <c r="AH152" s="3">
        <f t="shared" si="8"/>
        <v>0</v>
      </c>
    </row>
    <row r="153" spans="1:34" ht="15" customHeight="1" hidden="1">
      <c r="A153" s="268">
        <v>46</v>
      </c>
      <c r="B153" s="60">
        <f t="shared" si="38"/>
        <v>0</v>
      </c>
      <c r="C153" s="60">
        <f t="shared" si="39"/>
        <v>0</v>
      </c>
      <c r="D153" s="60">
        <f t="shared" si="40"/>
        <v>0</v>
      </c>
      <c r="E153" s="60">
        <f t="shared" si="41"/>
        <v>0</v>
      </c>
      <c r="F153" s="60">
        <f t="shared" si="42"/>
        <v>0</v>
      </c>
      <c r="G153" s="180">
        <v>635</v>
      </c>
      <c r="H153" s="85"/>
      <c r="I153" s="86"/>
      <c r="J153" s="64"/>
      <c r="K153" s="65"/>
      <c r="L153" s="66"/>
      <c r="M153" s="67"/>
      <c r="N153" s="269">
        <f t="shared" si="43"/>
        <v>0</v>
      </c>
      <c r="O153" s="80"/>
      <c r="P153" s="70">
        <f>IF(O153="","",IF(VLOOKUP($G153,'[1]I.'!$B$7:$AP$324,38,0)&gt;0,VLOOKUP($G153,'[1]I.'!$B$7:$AP$324,38,0),""))</f>
        <v>0</v>
      </c>
      <c r="Q153" s="71">
        <f t="shared" si="51"/>
        <v>0</v>
      </c>
      <c r="R153" s="91"/>
      <c r="S153" s="70">
        <f>IF(R153="","",IF(VLOOKUP($G153,'[1]II.'!$B$7:$AO$324,38,0)&gt;0,VLOOKUP($G153,'[1]II.'!$B$7:$AO$324,38,0),""))</f>
        <v>0</v>
      </c>
      <c r="T153" s="72">
        <f t="shared" si="52"/>
        <v>0</v>
      </c>
      <c r="U153" s="69"/>
      <c r="V153" s="70">
        <f>IF(U153="","",IF(VLOOKUP($G153,'[1]III.'!$B$7:$AO$324,38,0)&gt;0,VLOOKUP($G153,'[1]III.'!$B$7:$AO$324,38,0),""))</f>
        <v>0</v>
      </c>
      <c r="W153" s="72">
        <f aca="true" t="shared" si="53" ref="W153:W157">IF(ISNUMBER(VLOOKUP(V153,$AE$4:$AG$99,2,0)),VLOOKUP(V153,$AE$4:$AG$99,2,0),0)</f>
        <v>0</v>
      </c>
      <c r="X153" s="73"/>
      <c r="Y153" s="70">
        <f>IF(X153="","",IF(VLOOKUP($G153,'[1]IV.'!$B$7:$AP$324,39,0)&gt;0,VLOOKUP($G153,'[1]IV.'!$B$7:$AP$324,39,0),""))</f>
        <v>0</v>
      </c>
      <c r="Z153" s="72">
        <f t="shared" si="47"/>
        <v>0</v>
      </c>
      <c r="AA153" s="74"/>
      <c r="AB153" s="70">
        <f>IF(AA153="","",IF(VLOOKUP($G153,'[1]V.'!$B$7:$AO$324,38,0)&gt;0,VLOOKUP($G153,'[1]V.'!$B$7:$AO$324,38,0),""))</f>
        <v>0</v>
      </c>
      <c r="AC153" s="75">
        <f t="shared" si="48"/>
        <v>0</v>
      </c>
      <c r="AD153" s="276" t="e">
        <f>#N/A</f>
        <v>#N/A</v>
      </c>
      <c r="AH153" s="3">
        <f t="shared" si="8"/>
        <v>0</v>
      </c>
    </row>
    <row r="154" spans="1:34" ht="15" customHeight="1" hidden="1">
      <c r="A154" s="268">
        <v>47</v>
      </c>
      <c r="B154" s="60">
        <f t="shared" si="38"/>
        <v>0</v>
      </c>
      <c r="C154" s="60">
        <f t="shared" si="39"/>
        <v>0</v>
      </c>
      <c r="D154" s="60">
        <f t="shared" si="40"/>
        <v>0</v>
      </c>
      <c r="E154" s="60">
        <f t="shared" si="41"/>
        <v>0</v>
      </c>
      <c r="F154" s="60">
        <f t="shared" si="42"/>
        <v>0</v>
      </c>
      <c r="G154" s="180">
        <v>641</v>
      </c>
      <c r="H154" s="89"/>
      <c r="I154" s="90"/>
      <c r="J154" s="64"/>
      <c r="K154" s="231"/>
      <c r="L154" s="79"/>
      <c r="M154" s="67"/>
      <c r="N154" s="269">
        <f t="shared" si="43"/>
        <v>0</v>
      </c>
      <c r="O154" s="80"/>
      <c r="P154" s="70">
        <f>IF(O154="","",IF(VLOOKUP($G154,'[1]I.'!$B$7:$AP$324,38,0)&gt;0,VLOOKUP($G154,'[1]I.'!$B$7:$AP$324,38,0),""))</f>
        <v>0</v>
      </c>
      <c r="Q154" s="71">
        <f t="shared" si="51"/>
        <v>0</v>
      </c>
      <c r="R154" s="91"/>
      <c r="S154" s="70">
        <f>IF(R154="","",IF(VLOOKUP($G154,'[1]II.'!$B$7:$AO$324,38,0)&gt;0,VLOOKUP($G154,'[1]II.'!$B$7:$AO$324,38,0),""))</f>
        <v>0</v>
      </c>
      <c r="T154" s="72">
        <f t="shared" si="52"/>
        <v>0</v>
      </c>
      <c r="U154" s="69"/>
      <c r="V154" s="70">
        <f>IF(U154="","",IF(VLOOKUP($G154,'[1]III.'!$B$7:$AO$324,38,0)&gt;0,VLOOKUP($G154,'[1]III.'!$B$7:$AO$324,38,0),""))</f>
        <v>0</v>
      </c>
      <c r="W154" s="72">
        <f t="shared" si="53"/>
        <v>0</v>
      </c>
      <c r="X154" s="73"/>
      <c r="Y154" s="70">
        <f>IF(X154="","",IF(VLOOKUP($G154,'[1]IV.'!$B$7:$AP$324,39,0)&gt;0,VLOOKUP($G154,'[1]IV.'!$B$7:$AP$324,39,0),""))</f>
        <v>0</v>
      </c>
      <c r="Z154" s="72">
        <f t="shared" si="47"/>
        <v>0</v>
      </c>
      <c r="AA154" s="74"/>
      <c r="AB154" s="70">
        <f>IF(AA154="","",IF(VLOOKUP($G154,'[1]V.'!$B$7:$AO$324,38,0)&gt;0,VLOOKUP($G154,'[1]V.'!$B$7:$AO$324,38,0),""))</f>
        <v>0</v>
      </c>
      <c r="AC154" s="75">
        <f t="shared" si="48"/>
        <v>0</v>
      </c>
      <c r="AD154" s="276" t="e">
        <f>#N/A</f>
        <v>#N/A</v>
      </c>
      <c r="AH154" s="3">
        <f t="shared" si="8"/>
        <v>0</v>
      </c>
    </row>
    <row r="155" spans="1:34" ht="15" customHeight="1" hidden="1">
      <c r="A155" s="268">
        <v>48</v>
      </c>
      <c r="B155" s="60">
        <f t="shared" si="38"/>
        <v>0</v>
      </c>
      <c r="C155" s="60">
        <f t="shared" si="39"/>
        <v>0</v>
      </c>
      <c r="D155" s="60">
        <f t="shared" si="40"/>
        <v>0</v>
      </c>
      <c r="E155" s="60">
        <f t="shared" si="41"/>
        <v>0</v>
      </c>
      <c r="F155" s="60">
        <f t="shared" si="42"/>
        <v>0</v>
      </c>
      <c r="G155" s="180">
        <v>647</v>
      </c>
      <c r="H155" s="85"/>
      <c r="I155" s="86"/>
      <c r="J155" s="64"/>
      <c r="K155" s="65"/>
      <c r="L155" s="151"/>
      <c r="M155" s="67"/>
      <c r="N155" s="269">
        <f t="shared" si="43"/>
        <v>0</v>
      </c>
      <c r="O155" s="69"/>
      <c r="P155" s="70">
        <f>IF(O155="","",IF(VLOOKUP($G155,'[1]I.'!$B$7:$AP$324,38,0)&gt;0,VLOOKUP($G155,'[1]I.'!$B$7:$AP$324,38,0),""))</f>
        <v>0</v>
      </c>
      <c r="Q155" s="71">
        <f t="shared" si="51"/>
        <v>0</v>
      </c>
      <c r="R155" s="91"/>
      <c r="S155" s="70">
        <f>IF(R155="","",IF(VLOOKUP($G155,'[1]II.'!$B$7:$AO$324,38,0)&gt;0,VLOOKUP($G155,'[1]II.'!$B$7:$AO$324,38,0),""))</f>
        <v>0</v>
      </c>
      <c r="T155" s="72">
        <f t="shared" si="52"/>
        <v>0</v>
      </c>
      <c r="U155" s="69"/>
      <c r="V155" s="70">
        <f>IF(U155="","",IF(VLOOKUP($G155,'[1]III.'!$B$7:$AO$324,38,0)&gt;0,VLOOKUP($G155,'[1]III.'!$B$7:$AO$324,38,0),""))</f>
        <v>0</v>
      </c>
      <c r="W155" s="72">
        <f t="shared" si="53"/>
        <v>0</v>
      </c>
      <c r="X155" s="73"/>
      <c r="Y155" s="70">
        <f>IF(X155="","",IF(VLOOKUP($G155,'[1]IV.'!$B$7:$AP$324,39,0)&gt;0,VLOOKUP($G155,'[1]IV.'!$B$7:$AP$324,39,0),""))</f>
        <v>0</v>
      </c>
      <c r="Z155" s="72">
        <f t="shared" si="47"/>
        <v>0</v>
      </c>
      <c r="AA155" s="74"/>
      <c r="AB155" s="70">
        <f>IF(AA155="","",IF(VLOOKUP($G155,'[1]V.'!$B$7:$AO$324,38,0)&gt;0,VLOOKUP($G155,'[1]V.'!$B$7:$AO$324,38,0),""))</f>
        <v>0</v>
      </c>
      <c r="AC155" s="75">
        <f t="shared" si="48"/>
        <v>0</v>
      </c>
      <c r="AD155" s="276" t="e">
        <f>#N/A</f>
        <v>#N/A</v>
      </c>
      <c r="AH155" s="3">
        <f t="shared" si="8"/>
        <v>0</v>
      </c>
    </row>
    <row r="156" spans="1:34" ht="15" customHeight="1" hidden="1">
      <c r="A156" s="154">
        <v>49</v>
      </c>
      <c r="B156" s="155">
        <f t="shared" si="38"/>
        <v>0</v>
      </c>
      <c r="C156" s="155">
        <f t="shared" si="39"/>
        <v>0</v>
      </c>
      <c r="D156" s="155">
        <f t="shared" si="40"/>
        <v>0</v>
      </c>
      <c r="E156" s="60">
        <f t="shared" si="41"/>
        <v>0</v>
      </c>
      <c r="F156" s="60">
        <f t="shared" si="42"/>
        <v>0</v>
      </c>
      <c r="G156" s="177">
        <v>648</v>
      </c>
      <c r="H156" s="178"/>
      <c r="I156" s="281"/>
      <c r="J156" s="96"/>
      <c r="K156" s="282"/>
      <c r="L156" s="137"/>
      <c r="M156" s="99"/>
      <c r="N156" s="283">
        <f t="shared" si="43"/>
        <v>0</v>
      </c>
      <c r="O156" s="112"/>
      <c r="P156" s="190">
        <f>IF(O156="","",IF(VLOOKUP($G156,'[1]I.'!$B$7:$AP$324,38,0)&gt;0,VLOOKUP($G156,'[1]I.'!$B$7:$AP$324,38,0),""))</f>
        <v>0</v>
      </c>
      <c r="Q156" s="140">
        <f t="shared" si="51"/>
        <v>0</v>
      </c>
      <c r="R156" s="159"/>
      <c r="S156" s="102">
        <f>IF(R156="","",IF(VLOOKUP($G156,'[1]II.'!$B$7:$AO$324,38,0)&gt;0,VLOOKUP($G156,'[1]II.'!$B$7:$AO$324,38,0),""))</f>
        <v>0</v>
      </c>
      <c r="T156" s="105">
        <f t="shared" si="52"/>
        <v>0</v>
      </c>
      <c r="U156" s="101"/>
      <c r="V156" s="102">
        <f>IF(U156="","",IF(VLOOKUP($G156,'[1]III.'!$B$7:$AO$324,38,0)&gt;0,VLOOKUP($G156,'[1]III.'!$B$7:$AO$324,38,0),""))</f>
        <v>0</v>
      </c>
      <c r="W156" s="105">
        <f t="shared" si="53"/>
        <v>0</v>
      </c>
      <c r="X156" s="160"/>
      <c r="Y156" s="102">
        <f>IF(X156="","",IF(VLOOKUP($G156,'[1]IV.'!$B$7:$AP$324,39,0)&gt;0,VLOOKUP($G156,'[1]IV.'!$B$7:$AP$324,39,0),""))</f>
        <v>0</v>
      </c>
      <c r="Z156" s="105">
        <f t="shared" si="47"/>
        <v>0</v>
      </c>
      <c r="AA156" s="107"/>
      <c r="AB156" s="102">
        <f>IF(AA156="","",IF(VLOOKUP($G156,'[1]V.'!$B$7:$AO$324,38,0)&gt;0,VLOOKUP($G156,'[1]V.'!$B$7:$AO$324,38,0),""))</f>
        <v>0</v>
      </c>
      <c r="AC156" s="108">
        <f t="shared" si="48"/>
        <v>0</v>
      </c>
      <c r="AD156" s="276" t="e">
        <f>#N/A</f>
        <v>#N/A</v>
      </c>
      <c r="AH156" s="3">
        <f t="shared" si="8"/>
        <v>0</v>
      </c>
    </row>
    <row r="157" spans="1:34" ht="15" customHeight="1" hidden="1">
      <c r="A157" s="193">
        <v>50</v>
      </c>
      <c r="B157" s="284">
        <f t="shared" si="38"/>
        <v>0</v>
      </c>
      <c r="C157" s="284">
        <f t="shared" si="39"/>
        <v>0</v>
      </c>
      <c r="D157" s="284">
        <f t="shared" si="40"/>
        <v>0</v>
      </c>
      <c r="E157" s="284">
        <f t="shared" si="41"/>
        <v>0</v>
      </c>
      <c r="F157" s="284">
        <f t="shared" si="42"/>
        <v>0</v>
      </c>
      <c r="G157" s="285">
        <v>650</v>
      </c>
      <c r="H157" s="133"/>
      <c r="I157" s="286"/>
      <c r="J157" s="249"/>
      <c r="K157" s="250"/>
      <c r="L157" s="251"/>
      <c r="M157" s="199"/>
      <c r="N157" s="287">
        <f t="shared" si="43"/>
        <v>0</v>
      </c>
      <c r="O157" s="203"/>
      <c r="P157" s="201">
        <f>IF(O157="","",IF(VLOOKUP($G157,'[1]I.'!$B$7:$AP$324,38,0)&gt;0,VLOOKUP($G157,'[1]I.'!$B$7:$AP$324,38,0),""))</f>
        <v>0</v>
      </c>
      <c r="Q157" s="202">
        <f t="shared" si="51"/>
        <v>0</v>
      </c>
      <c r="R157" s="288"/>
      <c r="S157" s="201">
        <f>IF(R157="","",IF(VLOOKUP($G157,'[1]II.'!$B$7:$AO$324,38,0)&gt;0,VLOOKUP($G157,'[1]II.'!$B$7:$AO$324,38,0),""))</f>
        <v>0</v>
      </c>
      <c r="T157" s="204">
        <f t="shared" si="52"/>
        <v>0</v>
      </c>
      <c r="U157" s="203"/>
      <c r="V157" s="201">
        <f>IF(U157="","",IF(VLOOKUP($G157,'[1]III.'!$B$7:$AO$324,38,0)&gt;0,VLOOKUP($G157,'[1]III.'!$B$7:$AO$324,38,0),""))</f>
        <v>0</v>
      </c>
      <c r="W157" s="204">
        <f t="shared" si="53"/>
        <v>0</v>
      </c>
      <c r="X157" s="205"/>
      <c r="Y157" s="201">
        <f>IF(X157="","",IF(VLOOKUP($G157,'[1]IV.'!$B$7:$AP$324,39,0)&gt;0,VLOOKUP($G157,'[1]IV.'!$B$7:$AP$324,39,0),""))</f>
        <v>0</v>
      </c>
      <c r="Z157" s="204">
        <f t="shared" si="47"/>
        <v>0</v>
      </c>
      <c r="AA157" s="206"/>
      <c r="AB157" s="201">
        <f>IF(AA157="","",IF(VLOOKUP($G157,'[1]V.'!$B$7:$AO$324,38,0)&gt;0,VLOOKUP($G157,'[1]V.'!$B$7:$AO$324,38,0),""))</f>
        <v>0</v>
      </c>
      <c r="AC157" s="207">
        <f t="shared" si="48"/>
        <v>0</v>
      </c>
      <c r="AD157" s="252" t="e">
        <f>NA()</f>
        <v>#N/A</v>
      </c>
      <c r="AH157" s="3">
        <f t="shared" si="8"/>
        <v>0</v>
      </c>
    </row>
    <row r="158" spans="1:34" s="213" customFormat="1" ht="25.5" customHeight="1">
      <c r="A158" s="253"/>
      <c r="B158" s="254"/>
      <c r="C158" s="254"/>
      <c r="D158" s="254"/>
      <c r="E158" s="254"/>
      <c r="F158" s="254"/>
      <c r="G158" s="289"/>
      <c r="H158" s="290"/>
      <c r="I158" s="291" t="s">
        <v>350</v>
      </c>
      <c r="J158" s="292">
        <f>$J$2-6</f>
        <v>2003</v>
      </c>
      <c r="K158" s="293" t="s">
        <v>5</v>
      </c>
      <c r="L158" s="294">
        <f>$J$2-5</f>
        <v>2004</v>
      </c>
      <c r="M158" s="295"/>
      <c r="N158" s="296"/>
      <c r="O158" s="297"/>
      <c r="P158" s="298"/>
      <c r="Q158" s="299"/>
      <c r="R158" s="300"/>
      <c r="S158" s="301"/>
      <c r="T158" s="302"/>
      <c r="U158" s="300"/>
      <c r="V158" s="301"/>
      <c r="W158" s="302"/>
      <c r="X158" s="303"/>
      <c r="Y158" s="301"/>
      <c r="Z158" s="302"/>
      <c r="AA158" s="301"/>
      <c r="AB158" s="301"/>
      <c r="AC158" s="304"/>
      <c r="AD158" s="305"/>
      <c r="AE158" s="16"/>
      <c r="AF158" s="17"/>
      <c r="AG158" s="17"/>
      <c r="AH158" s="3">
        <f t="shared" si="8"/>
        <v>0</v>
      </c>
    </row>
    <row r="159" spans="1:34" s="220" customFormat="1" ht="30" customHeight="1">
      <c r="A159" s="214" t="s">
        <v>12</v>
      </c>
      <c r="B159" s="215"/>
      <c r="C159" s="215"/>
      <c r="D159" s="215"/>
      <c r="E159" s="215"/>
      <c r="F159" s="215"/>
      <c r="G159" s="216" t="s">
        <v>13</v>
      </c>
      <c r="H159" s="306" t="s">
        <v>14</v>
      </c>
      <c r="I159" s="306" t="s">
        <v>15</v>
      </c>
      <c r="J159" s="307" t="s">
        <v>16</v>
      </c>
      <c r="K159" s="308" t="s">
        <v>17</v>
      </c>
      <c r="L159" s="308" t="s">
        <v>17</v>
      </c>
      <c r="M159" s="309" t="s">
        <v>18</v>
      </c>
      <c r="N159" s="310" t="s">
        <v>19</v>
      </c>
      <c r="O159" s="311">
        <f>$O$3</f>
        <v>0</v>
      </c>
      <c r="P159" s="311"/>
      <c r="Q159" s="311"/>
      <c r="R159" s="312">
        <f>$R$3</f>
        <v>0</v>
      </c>
      <c r="S159" s="312"/>
      <c r="T159" s="312"/>
      <c r="U159" s="311">
        <f>$U$3</f>
        <v>0</v>
      </c>
      <c r="V159" s="311"/>
      <c r="W159" s="311"/>
      <c r="X159" s="311">
        <f>$X$3</f>
        <v>0</v>
      </c>
      <c r="Y159" s="311"/>
      <c r="Z159" s="311"/>
      <c r="AA159" s="311">
        <f>$AA$3</f>
        <v>0</v>
      </c>
      <c r="AB159" s="311"/>
      <c r="AC159" s="311"/>
      <c r="AD159" s="313" t="s">
        <v>21</v>
      </c>
      <c r="AE159" s="16"/>
      <c r="AF159" s="17"/>
      <c r="AG159" s="17"/>
      <c r="AH159" s="3">
        <f t="shared" si="8"/>
        <v>0</v>
      </c>
    </row>
    <row r="160" spans="1:34" ht="15" customHeight="1">
      <c r="A160" s="314">
        <v>1</v>
      </c>
      <c r="B160" s="155">
        <f aca="true" t="shared" si="54" ref="B160:B182">IF(O160&gt;"",COUNTIF($O$160:O160,"I."),"")</f>
        <v>1</v>
      </c>
      <c r="C160" s="155">
        <f aca="true" t="shared" si="55" ref="C160:C182">IF(R160&gt;"",COUNTIF(R$160:$R160,"II."),"")</f>
        <v>1</v>
      </c>
      <c r="D160" s="155">
        <f aca="true" t="shared" si="56" ref="D160:D182">IF(U160&gt;"",COUNTIF($U$160:U160,"III."),"")</f>
        <v>0</v>
      </c>
      <c r="E160" s="155">
        <f aca="true" t="shared" si="57" ref="E160:E182">IF(X160&gt;"",COUNTIF($X$160:X160,"IV."),"")</f>
        <v>1</v>
      </c>
      <c r="F160" s="155">
        <f aca="true" t="shared" si="58" ref="F160:F182">IF(AA160&gt;"",COUNTIF(AA$160:$AA160,"V."),"")</f>
        <v>0</v>
      </c>
      <c r="G160" s="180">
        <v>668</v>
      </c>
      <c r="H160" s="149" t="s">
        <v>161</v>
      </c>
      <c r="I160" s="150" t="s">
        <v>351</v>
      </c>
      <c r="J160" s="77">
        <v>2003</v>
      </c>
      <c r="K160" s="237"/>
      <c r="L160" s="79" t="s">
        <v>25</v>
      </c>
      <c r="M160" s="182" t="s">
        <v>26</v>
      </c>
      <c r="N160" s="68">
        <v>80</v>
      </c>
      <c r="O160" s="69" t="s">
        <v>7</v>
      </c>
      <c r="P160" s="70" t="s">
        <v>28</v>
      </c>
      <c r="Q160" s="71">
        <v>25</v>
      </c>
      <c r="R160" s="69" t="s">
        <v>8</v>
      </c>
      <c r="S160" s="70" t="s">
        <v>27</v>
      </c>
      <c r="T160" s="72">
        <v>30</v>
      </c>
      <c r="U160" s="69"/>
      <c r="V160" s="70"/>
      <c r="W160" s="72">
        <v>0</v>
      </c>
      <c r="X160" s="82" t="s">
        <v>10</v>
      </c>
      <c r="Y160" s="70" t="s">
        <v>28</v>
      </c>
      <c r="Z160" s="72">
        <v>25</v>
      </c>
      <c r="AA160" s="74"/>
      <c r="AB160" s="70"/>
      <c r="AC160" s="75">
        <v>0</v>
      </c>
      <c r="AD160" s="76">
        <v>1</v>
      </c>
      <c r="AH160" s="3">
        <f t="shared" si="8"/>
        <v>0</v>
      </c>
    </row>
    <row r="161" spans="1:34" ht="15" customHeight="1">
      <c r="A161" s="59">
        <v>2</v>
      </c>
      <c r="B161" s="155">
        <f t="shared" si="54"/>
        <v>2</v>
      </c>
      <c r="C161" s="155">
        <f t="shared" si="55"/>
        <v>0</v>
      </c>
      <c r="D161" s="155">
        <f t="shared" si="56"/>
        <v>1</v>
      </c>
      <c r="E161" s="155">
        <f t="shared" si="57"/>
        <v>2</v>
      </c>
      <c r="F161" s="155">
        <f t="shared" si="58"/>
        <v>0</v>
      </c>
      <c r="G161" s="180">
        <v>662</v>
      </c>
      <c r="H161" s="149" t="s">
        <v>352</v>
      </c>
      <c r="I161" s="150" t="s">
        <v>353</v>
      </c>
      <c r="J161" s="77">
        <v>2004</v>
      </c>
      <c r="K161" s="78"/>
      <c r="L161" s="79" t="s">
        <v>39</v>
      </c>
      <c r="M161" s="182" t="s">
        <v>26</v>
      </c>
      <c r="N161" s="68">
        <v>76</v>
      </c>
      <c r="O161" s="69" t="s">
        <v>7</v>
      </c>
      <c r="P161" s="70" t="s">
        <v>32</v>
      </c>
      <c r="Q161" s="71">
        <v>21</v>
      </c>
      <c r="R161" s="81"/>
      <c r="S161" s="70"/>
      <c r="T161" s="72">
        <v>0</v>
      </c>
      <c r="U161" s="69" t="s">
        <v>9</v>
      </c>
      <c r="V161" s="70" t="s">
        <v>28</v>
      </c>
      <c r="W161" s="72">
        <v>25</v>
      </c>
      <c r="X161" s="82" t="s">
        <v>10</v>
      </c>
      <c r="Y161" s="70" t="s">
        <v>27</v>
      </c>
      <c r="Z161" s="72">
        <v>30</v>
      </c>
      <c r="AA161" s="74"/>
      <c r="AB161" s="70"/>
      <c r="AC161" s="75">
        <v>0</v>
      </c>
      <c r="AD161" s="113" t="s">
        <v>108</v>
      </c>
      <c r="AH161" s="3">
        <f t="shared" si="8"/>
        <v>0</v>
      </c>
    </row>
    <row r="162" spans="1:34" ht="15" customHeight="1">
      <c r="A162" s="59">
        <v>3</v>
      </c>
      <c r="B162" s="155">
        <f t="shared" si="54"/>
        <v>0</v>
      </c>
      <c r="C162" s="155">
        <f t="shared" si="55"/>
        <v>2</v>
      </c>
      <c r="D162" s="155">
        <f t="shared" si="56"/>
        <v>2</v>
      </c>
      <c r="E162" s="155">
        <f t="shared" si="57"/>
        <v>3</v>
      </c>
      <c r="F162" s="155">
        <f t="shared" si="58"/>
        <v>0</v>
      </c>
      <c r="G162" s="180">
        <v>691</v>
      </c>
      <c r="H162" s="85" t="s">
        <v>309</v>
      </c>
      <c r="I162" s="86" t="s">
        <v>51</v>
      </c>
      <c r="J162" s="77">
        <v>2004</v>
      </c>
      <c r="K162" s="78"/>
      <c r="L162" s="79" t="s">
        <v>39</v>
      </c>
      <c r="M162" s="182" t="s">
        <v>26</v>
      </c>
      <c r="N162" s="68">
        <v>76</v>
      </c>
      <c r="O162" s="80"/>
      <c r="P162" s="70"/>
      <c r="Q162" s="71">
        <v>0</v>
      </c>
      <c r="R162" s="69" t="s">
        <v>8</v>
      </c>
      <c r="S162" s="70" t="s">
        <v>28</v>
      </c>
      <c r="T162" s="72">
        <v>25</v>
      </c>
      <c r="U162" s="69" t="s">
        <v>9</v>
      </c>
      <c r="V162" s="70" t="s">
        <v>27</v>
      </c>
      <c r="W162" s="72">
        <v>30</v>
      </c>
      <c r="X162" s="82" t="s">
        <v>10</v>
      </c>
      <c r="Y162" s="70" t="s">
        <v>32</v>
      </c>
      <c r="Z162" s="72">
        <v>21</v>
      </c>
      <c r="AA162" s="74"/>
      <c r="AB162" s="70"/>
      <c r="AC162" s="75">
        <v>0</v>
      </c>
      <c r="AD162" s="113" t="s">
        <v>108</v>
      </c>
      <c r="AH162" s="3">
        <f t="shared" si="8"/>
        <v>0</v>
      </c>
    </row>
    <row r="163" spans="1:34" ht="15" customHeight="1">
      <c r="A163" s="59">
        <v>4</v>
      </c>
      <c r="B163" s="155">
        <f t="shared" si="54"/>
        <v>3</v>
      </c>
      <c r="C163" s="155">
        <f t="shared" si="55"/>
        <v>3</v>
      </c>
      <c r="D163" s="155">
        <f t="shared" si="56"/>
        <v>3</v>
      </c>
      <c r="E163" s="155">
        <f t="shared" si="57"/>
        <v>4</v>
      </c>
      <c r="F163" s="155">
        <f t="shared" si="58"/>
        <v>0</v>
      </c>
      <c r="G163" s="180">
        <v>652</v>
      </c>
      <c r="H163" s="149" t="s">
        <v>354</v>
      </c>
      <c r="I163" s="150" t="s">
        <v>30</v>
      </c>
      <c r="J163" s="77">
        <v>2003</v>
      </c>
      <c r="K163" s="78"/>
      <c r="L163" s="79" t="s">
        <v>56</v>
      </c>
      <c r="M163" s="182" t="s">
        <v>26</v>
      </c>
      <c r="N163" s="68">
        <v>72</v>
      </c>
      <c r="O163" s="69" t="s">
        <v>7</v>
      </c>
      <c r="P163" s="70" t="s">
        <v>27</v>
      </c>
      <c r="Q163" s="71">
        <v>30</v>
      </c>
      <c r="R163" s="69" t="s">
        <v>8</v>
      </c>
      <c r="S163" s="70" t="s">
        <v>41</v>
      </c>
      <c r="T163" s="72">
        <v>18</v>
      </c>
      <c r="U163" s="69" t="s">
        <v>9</v>
      </c>
      <c r="V163" s="70" t="s">
        <v>53</v>
      </c>
      <c r="W163" s="72">
        <v>11</v>
      </c>
      <c r="X163" s="82" t="s">
        <v>10</v>
      </c>
      <c r="Y163" s="70" t="s">
        <v>49</v>
      </c>
      <c r="Z163" s="72">
        <v>13</v>
      </c>
      <c r="AA163" s="74"/>
      <c r="AB163" s="70"/>
      <c r="AC163" s="75">
        <v>0</v>
      </c>
      <c r="AD163" s="76">
        <v>4</v>
      </c>
      <c r="AH163" s="3">
        <f t="shared" si="8"/>
        <v>0</v>
      </c>
    </row>
    <row r="164" spans="1:34" ht="14.25" customHeight="1">
      <c r="A164" s="59">
        <v>5</v>
      </c>
      <c r="B164" s="155">
        <f t="shared" si="54"/>
        <v>4</v>
      </c>
      <c r="C164" s="155">
        <f t="shared" si="55"/>
        <v>4</v>
      </c>
      <c r="D164" s="155">
        <f t="shared" si="56"/>
        <v>4</v>
      </c>
      <c r="E164" s="155">
        <f t="shared" si="57"/>
        <v>5</v>
      </c>
      <c r="F164" s="155">
        <f t="shared" si="58"/>
        <v>0</v>
      </c>
      <c r="G164" s="315">
        <v>680</v>
      </c>
      <c r="H164" s="149" t="s">
        <v>291</v>
      </c>
      <c r="I164" s="150" t="s">
        <v>24</v>
      </c>
      <c r="J164" s="77">
        <v>2003</v>
      </c>
      <c r="K164" s="78"/>
      <c r="L164" s="79" t="s">
        <v>85</v>
      </c>
      <c r="M164" s="182" t="s">
        <v>26</v>
      </c>
      <c r="N164" s="68">
        <v>68</v>
      </c>
      <c r="O164" s="69" t="s">
        <v>7</v>
      </c>
      <c r="P164" s="70" t="s">
        <v>41</v>
      </c>
      <c r="Q164" s="71">
        <v>18</v>
      </c>
      <c r="R164" s="69" t="s">
        <v>8</v>
      </c>
      <c r="S164" s="70" t="s">
        <v>32</v>
      </c>
      <c r="T164" s="72">
        <v>21</v>
      </c>
      <c r="U164" s="69" t="s">
        <v>9</v>
      </c>
      <c r="V164" s="70" t="s">
        <v>32</v>
      </c>
      <c r="W164" s="72">
        <v>21</v>
      </c>
      <c r="X164" s="73" t="s">
        <v>10</v>
      </c>
      <c r="Y164" s="70" t="s">
        <v>61</v>
      </c>
      <c r="Z164" s="72">
        <v>8</v>
      </c>
      <c r="AA164" s="74"/>
      <c r="AB164" s="70"/>
      <c r="AC164" s="75">
        <v>0</v>
      </c>
      <c r="AD164" s="76">
        <v>5</v>
      </c>
      <c r="AH164" s="3">
        <f t="shared" si="8"/>
        <v>0</v>
      </c>
    </row>
    <row r="165" spans="1:34" ht="14.25" customHeight="1">
      <c r="A165" s="147">
        <v>6</v>
      </c>
      <c r="B165" s="155">
        <f t="shared" si="54"/>
        <v>0</v>
      </c>
      <c r="C165" s="155">
        <f t="shared" si="55"/>
        <v>5</v>
      </c>
      <c r="D165" s="155">
        <f t="shared" si="56"/>
        <v>5</v>
      </c>
      <c r="E165" s="155">
        <f t="shared" si="57"/>
        <v>6</v>
      </c>
      <c r="F165" s="155">
        <f t="shared" si="58"/>
        <v>0</v>
      </c>
      <c r="G165" s="177">
        <v>693</v>
      </c>
      <c r="H165" s="149" t="s">
        <v>355</v>
      </c>
      <c r="I165" s="150" t="s">
        <v>24</v>
      </c>
      <c r="J165" s="77">
        <v>2004</v>
      </c>
      <c r="K165" s="78"/>
      <c r="L165" s="79" t="s">
        <v>39</v>
      </c>
      <c r="M165" s="182" t="s">
        <v>26</v>
      </c>
      <c r="N165" s="68">
        <v>43</v>
      </c>
      <c r="O165" s="80"/>
      <c r="P165" s="70"/>
      <c r="Q165" s="71">
        <v>0</v>
      </c>
      <c r="R165" s="69" t="s">
        <v>8</v>
      </c>
      <c r="S165" s="70" t="s">
        <v>49</v>
      </c>
      <c r="T165" s="72">
        <v>13</v>
      </c>
      <c r="U165" s="69" t="s">
        <v>9</v>
      </c>
      <c r="V165" s="70" t="s">
        <v>40</v>
      </c>
      <c r="W165" s="72">
        <v>15</v>
      </c>
      <c r="X165" s="82" t="s">
        <v>10</v>
      </c>
      <c r="Y165" s="70" t="s">
        <v>40</v>
      </c>
      <c r="Z165" s="72">
        <v>15</v>
      </c>
      <c r="AA165" s="74"/>
      <c r="AB165" s="70"/>
      <c r="AC165" s="75">
        <v>0</v>
      </c>
      <c r="AD165" s="76">
        <v>6</v>
      </c>
      <c r="AH165" s="3">
        <f t="shared" si="8"/>
        <v>0</v>
      </c>
    </row>
    <row r="166" spans="1:34" ht="14.25" customHeight="1">
      <c r="A166" s="154">
        <v>7</v>
      </c>
      <c r="B166" s="155">
        <f t="shared" si="54"/>
        <v>5</v>
      </c>
      <c r="C166" s="155">
        <f t="shared" si="55"/>
        <v>6</v>
      </c>
      <c r="D166" s="155">
        <f t="shared" si="56"/>
        <v>0</v>
      </c>
      <c r="E166" s="155">
        <f t="shared" si="57"/>
        <v>7</v>
      </c>
      <c r="F166" s="155">
        <f t="shared" si="58"/>
        <v>0</v>
      </c>
      <c r="G166" s="177">
        <v>655</v>
      </c>
      <c r="H166" s="62" t="s">
        <v>75</v>
      </c>
      <c r="I166" s="63" t="s">
        <v>162</v>
      </c>
      <c r="J166" s="77">
        <v>2003</v>
      </c>
      <c r="K166" s="78"/>
      <c r="L166" s="316" t="s">
        <v>77</v>
      </c>
      <c r="M166" s="182" t="s">
        <v>26</v>
      </c>
      <c r="N166" s="68">
        <v>42</v>
      </c>
      <c r="O166" s="69" t="s">
        <v>7</v>
      </c>
      <c r="P166" s="70" t="s">
        <v>57</v>
      </c>
      <c r="Q166" s="71">
        <v>9</v>
      </c>
      <c r="R166" s="69" t="s">
        <v>8</v>
      </c>
      <c r="S166" s="70" t="s">
        <v>40</v>
      </c>
      <c r="T166" s="72">
        <v>15</v>
      </c>
      <c r="U166" s="81"/>
      <c r="V166" s="70"/>
      <c r="W166" s="72">
        <v>0</v>
      </c>
      <c r="X166" s="82" t="s">
        <v>10</v>
      </c>
      <c r="Y166" s="70" t="s">
        <v>41</v>
      </c>
      <c r="Z166" s="72">
        <v>18</v>
      </c>
      <c r="AA166" s="83"/>
      <c r="AB166" s="70"/>
      <c r="AC166" s="75">
        <v>0</v>
      </c>
      <c r="AD166" s="113" t="s">
        <v>146</v>
      </c>
      <c r="AH166" s="3">
        <f t="shared" si="8"/>
        <v>0</v>
      </c>
    </row>
    <row r="167" spans="1:34" ht="14.25" customHeight="1">
      <c r="A167" s="154">
        <v>8</v>
      </c>
      <c r="B167" s="155">
        <f t="shared" si="54"/>
        <v>6</v>
      </c>
      <c r="C167" s="155">
        <f t="shared" si="55"/>
        <v>0</v>
      </c>
      <c r="D167" s="155">
        <f t="shared" si="56"/>
        <v>6</v>
      </c>
      <c r="E167" s="155">
        <f t="shared" si="57"/>
        <v>8</v>
      </c>
      <c r="F167" s="155">
        <f t="shared" si="58"/>
        <v>0</v>
      </c>
      <c r="G167" s="177">
        <v>683</v>
      </c>
      <c r="H167" s="62" t="s">
        <v>356</v>
      </c>
      <c r="I167" s="63" t="s">
        <v>316</v>
      </c>
      <c r="J167" s="77">
        <v>2004</v>
      </c>
      <c r="K167" s="78"/>
      <c r="L167" s="79" t="s">
        <v>39</v>
      </c>
      <c r="M167" s="182" t="s">
        <v>26</v>
      </c>
      <c r="N167" s="68">
        <v>42</v>
      </c>
      <c r="O167" s="69" t="s">
        <v>7</v>
      </c>
      <c r="P167" s="70" t="s">
        <v>40</v>
      </c>
      <c r="Q167" s="71">
        <v>15</v>
      </c>
      <c r="R167" s="69"/>
      <c r="S167" s="70"/>
      <c r="T167" s="72">
        <v>0</v>
      </c>
      <c r="U167" s="69" t="s">
        <v>9</v>
      </c>
      <c r="V167" s="70" t="s">
        <v>41</v>
      </c>
      <c r="W167" s="72">
        <v>18</v>
      </c>
      <c r="X167" s="82" t="s">
        <v>10</v>
      </c>
      <c r="Y167" s="70" t="s">
        <v>57</v>
      </c>
      <c r="Z167" s="72">
        <v>9</v>
      </c>
      <c r="AA167" s="74"/>
      <c r="AB167" s="70"/>
      <c r="AC167" s="75">
        <v>0</v>
      </c>
      <c r="AD167" s="113" t="s">
        <v>146</v>
      </c>
      <c r="AH167" s="3">
        <f t="shared" si="8"/>
        <v>0</v>
      </c>
    </row>
    <row r="168" spans="1:34" ht="14.25" customHeight="1">
      <c r="A168" s="154">
        <v>9</v>
      </c>
      <c r="B168" s="155">
        <f t="shared" si="54"/>
        <v>0</v>
      </c>
      <c r="C168" s="155">
        <f t="shared" si="55"/>
        <v>0</v>
      </c>
      <c r="D168" s="155">
        <f t="shared" si="56"/>
        <v>7</v>
      </c>
      <c r="E168" s="155">
        <f t="shared" si="57"/>
        <v>9</v>
      </c>
      <c r="F168" s="155">
        <f t="shared" si="58"/>
        <v>0</v>
      </c>
      <c r="G168" s="177">
        <v>659</v>
      </c>
      <c r="H168" s="149" t="s">
        <v>357</v>
      </c>
      <c r="I168" s="150" t="s">
        <v>70</v>
      </c>
      <c r="J168" s="77">
        <v>2004</v>
      </c>
      <c r="K168" s="78"/>
      <c r="L168" s="79" t="s">
        <v>39</v>
      </c>
      <c r="M168" s="182" t="s">
        <v>26</v>
      </c>
      <c r="N168" s="68">
        <v>19</v>
      </c>
      <c r="O168" s="80"/>
      <c r="P168" s="70"/>
      <c r="Q168" s="71">
        <v>0</v>
      </c>
      <c r="R168" s="81"/>
      <c r="S168" s="70"/>
      <c r="T168" s="72">
        <v>0</v>
      </c>
      <c r="U168" s="69" t="s">
        <v>9</v>
      </c>
      <c r="V168" s="70" t="s">
        <v>61</v>
      </c>
      <c r="W168" s="72">
        <v>8</v>
      </c>
      <c r="X168" s="73" t="s">
        <v>10</v>
      </c>
      <c r="Y168" s="70" t="s">
        <v>53</v>
      </c>
      <c r="Z168" s="72">
        <v>11</v>
      </c>
      <c r="AA168" s="74"/>
      <c r="AB168" s="70"/>
      <c r="AC168" s="75">
        <v>0</v>
      </c>
      <c r="AD168" s="113" t="s">
        <v>163</v>
      </c>
      <c r="AH168" s="3">
        <f t="shared" si="8"/>
        <v>0</v>
      </c>
    </row>
    <row r="169" spans="1:34" ht="14.25" customHeight="1">
      <c r="A169" s="154">
        <v>10</v>
      </c>
      <c r="B169" s="60">
        <f t="shared" si="54"/>
        <v>7</v>
      </c>
      <c r="C169" s="60">
        <f t="shared" si="55"/>
        <v>0</v>
      </c>
      <c r="D169" s="60">
        <f t="shared" si="56"/>
        <v>8</v>
      </c>
      <c r="E169" s="155">
        <f t="shared" si="57"/>
        <v>0</v>
      </c>
      <c r="F169" s="155">
        <f t="shared" si="58"/>
        <v>0</v>
      </c>
      <c r="G169" s="177">
        <v>669</v>
      </c>
      <c r="H169" s="89" t="s">
        <v>358</v>
      </c>
      <c r="I169" s="90" t="s">
        <v>155</v>
      </c>
      <c r="J169" s="77">
        <v>2004</v>
      </c>
      <c r="K169" s="317"/>
      <c r="L169" s="79" t="s">
        <v>39</v>
      </c>
      <c r="M169" s="182" t="s">
        <v>26</v>
      </c>
      <c r="N169" s="68">
        <v>19</v>
      </c>
      <c r="O169" s="69" t="s">
        <v>7</v>
      </c>
      <c r="P169" s="70" t="s">
        <v>49</v>
      </c>
      <c r="Q169" s="71">
        <v>13</v>
      </c>
      <c r="R169" s="69"/>
      <c r="S169" s="70"/>
      <c r="T169" s="72">
        <v>0</v>
      </c>
      <c r="U169" s="69" t="s">
        <v>9</v>
      </c>
      <c r="V169" s="70" t="s">
        <v>65</v>
      </c>
      <c r="W169" s="72">
        <v>6</v>
      </c>
      <c r="X169" s="82"/>
      <c r="Y169" s="70"/>
      <c r="Z169" s="72">
        <v>0</v>
      </c>
      <c r="AA169" s="74"/>
      <c r="AB169" s="70"/>
      <c r="AC169" s="75">
        <v>0</v>
      </c>
      <c r="AD169" s="113" t="s">
        <v>163</v>
      </c>
      <c r="AH169" s="3">
        <f t="shared" si="8"/>
        <v>0</v>
      </c>
    </row>
    <row r="170" spans="1:34" ht="14.25" customHeight="1">
      <c r="A170" s="154">
        <v>11</v>
      </c>
      <c r="B170" s="155">
        <f t="shared" si="54"/>
        <v>0</v>
      </c>
      <c r="C170" s="155">
        <f t="shared" si="55"/>
        <v>7</v>
      </c>
      <c r="D170" s="155">
        <f t="shared" si="56"/>
        <v>9</v>
      </c>
      <c r="E170" s="155">
        <f t="shared" si="57"/>
        <v>0</v>
      </c>
      <c r="F170" s="155">
        <f t="shared" si="58"/>
        <v>0</v>
      </c>
      <c r="G170" s="239">
        <v>665</v>
      </c>
      <c r="H170" s="149" t="s">
        <v>359</v>
      </c>
      <c r="I170" s="150" t="s">
        <v>360</v>
      </c>
      <c r="J170" s="77">
        <v>2003</v>
      </c>
      <c r="K170" s="78"/>
      <c r="L170" s="79" t="s">
        <v>39</v>
      </c>
      <c r="M170" s="182" t="s">
        <v>26</v>
      </c>
      <c r="N170" s="68">
        <v>18</v>
      </c>
      <c r="O170" s="80"/>
      <c r="P170" s="70"/>
      <c r="Q170" s="71">
        <v>0</v>
      </c>
      <c r="R170" s="69" t="s">
        <v>8</v>
      </c>
      <c r="S170" s="70" t="s">
        <v>53</v>
      </c>
      <c r="T170" s="72">
        <v>11</v>
      </c>
      <c r="U170" s="69" t="s">
        <v>9</v>
      </c>
      <c r="V170" s="70" t="s">
        <v>36</v>
      </c>
      <c r="W170" s="72">
        <v>7</v>
      </c>
      <c r="X170" s="73"/>
      <c r="Y170" s="70"/>
      <c r="Z170" s="72">
        <v>0</v>
      </c>
      <c r="AA170" s="74"/>
      <c r="AB170" s="70"/>
      <c r="AC170" s="75">
        <v>0</v>
      </c>
      <c r="AD170" s="76">
        <v>11</v>
      </c>
      <c r="AH170" s="3">
        <f t="shared" si="8"/>
        <v>0</v>
      </c>
    </row>
    <row r="171" spans="1:34" ht="14.25" customHeight="1">
      <c r="A171" s="154">
        <v>12</v>
      </c>
      <c r="B171" s="155">
        <f t="shared" si="54"/>
        <v>0</v>
      </c>
      <c r="C171" s="155">
        <f t="shared" si="55"/>
        <v>8</v>
      </c>
      <c r="D171" s="155">
        <f t="shared" si="56"/>
        <v>10</v>
      </c>
      <c r="E171" s="155">
        <f t="shared" si="57"/>
        <v>0</v>
      </c>
      <c r="F171" s="155">
        <f t="shared" si="58"/>
        <v>0</v>
      </c>
      <c r="G171" s="177">
        <v>696</v>
      </c>
      <c r="H171" s="89" t="s">
        <v>361</v>
      </c>
      <c r="I171" s="90" t="s">
        <v>246</v>
      </c>
      <c r="J171" s="77">
        <v>2004</v>
      </c>
      <c r="K171" s="317"/>
      <c r="L171" s="79" t="s">
        <v>35</v>
      </c>
      <c r="M171" s="182" t="s">
        <v>26</v>
      </c>
      <c r="N171" s="68">
        <v>13</v>
      </c>
      <c r="O171" s="80"/>
      <c r="P171" s="70"/>
      <c r="Q171" s="71">
        <v>0</v>
      </c>
      <c r="R171" s="69" t="s">
        <v>8</v>
      </c>
      <c r="S171" s="70" t="s">
        <v>52</v>
      </c>
      <c r="T171" s="72">
        <v>4</v>
      </c>
      <c r="U171" s="81" t="s">
        <v>9</v>
      </c>
      <c r="V171" s="70" t="s">
        <v>57</v>
      </c>
      <c r="W171" s="72">
        <v>9</v>
      </c>
      <c r="X171" s="73"/>
      <c r="Y171" s="70"/>
      <c r="Z171" s="72">
        <v>0</v>
      </c>
      <c r="AA171" s="74"/>
      <c r="AB171" s="70"/>
      <c r="AC171" s="75">
        <v>0</v>
      </c>
      <c r="AD171" s="113" t="s">
        <v>68</v>
      </c>
      <c r="AH171" s="3">
        <f t="shared" si="8"/>
        <v>0</v>
      </c>
    </row>
    <row r="172" spans="1:34" ht="14.25" customHeight="1">
      <c r="A172" s="154">
        <v>13</v>
      </c>
      <c r="B172" s="155">
        <f t="shared" si="54"/>
        <v>0</v>
      </c>
      <c r="C172" s="155">
        <f t="shared" si="55"/>
        <v>0</v>
      </c>
      <c r="D172" s="155">
        <f t="shared" si="56"/>
        <v>11</v>
      </c>
      <c r="E172" s="155">
        <f t="shared" si="57"/>
        <v>0</v>
      </c>
      <c r="F172" s="155">
        <f t="shared" si="58"/>
        <v>0</v>
      </c>
      <c r="G172" s="177">
        <v>699</v>
      </c>
      <c r="H172" s="229" t="s">
        <v>204</v>
      </c>
      <c r="I172" s="63" t="s">
        <v>362</v>
      </c>
      <c r="J172" s="77">
        <v>2004</v>
      </c>
      <c r="K172" s="78"/>
      <c r="L172" s="79" t="s">
        <v>206</v>
      </c>
      <c r="M172" s="182" t="s">
        <v>26</v>
      </c>
      <c r="N172" s="68">
        <v>13</v>
      </c>
      <c r="O172" s="80"/>
      <c r="P172" s="70"/>
      <c r="Q172" s="71">
        <v>0</v>
      </c>
      <c r="R172" s="69"/>
      <c r="S172" s="70"/>
      <c r="T172" s="72">
        <v>0</v>
      </c>
      <c r="U172" s="69" t="s">
        <v>9</v>
      </c>
      <c r="V172" s="70" t="s">
        <v>49</v>
      </c>
      <c r="W172" s="72">
        <v>13</v>
      </c>
      <c r="X172" s="73"/>
      <c r="Y172" s="70"/>
      <c r="Z172" s="72">
        <v>0</v>
      </c>
      <c r="AA172" s="74"/>
      <c r="AB172" s="70"/>
      <c r="AC172" s="75">
        <v>0</v>
      </c>
      <c r="AD172" s="113" t="s">
        <v>68</v>
      </c>
      <c r="AH172" s="3">
        <f t="shared" si="8"/>
        <v>0</v>
      </c>
    </row>
    <row r="173" spans="1:34" ht="14.25" customHeight="1">
      <c r="A173" s="154">
        <v>14</v>
      </c>
      <c r="B173" s="155">
        <f t="shared" si="54"/>
        <v>8</v>
      </c>
      <c r="C173" s="155">
        <f t="shared" si="55"/>
        <v>0</v>
      </c>
      <c r="D173" s="155">
        <f t="shared" si="56"/>
        <v>0</v>
      </c>
      <c r="E173" s="155">
        <f t="shared" si="57"/>
        <v>0</v>
      </c>
      <c r="F173" s="155">
        <f t="shared" si="58"/>
        <v>0</v>
      </c>
      <c r="G173" s="177">
        <v>664</v>
      </c>
      <c r="H173" s="89" t="s">
        <v>363</v>
      </c>
      <c r="I173" s="90" t="s">
        <v>177</v>
      </c>
      <c r="J173" s="77">
        <v>2004</v>
      </c>
      <c r="K173" s="317"/>
      <c r="L173" s="79" t="s">
        <v>364</v>
      </c>
      <c r="M173" s="182" t="s">
        <v>26</v>
      </c>
      <c r="N173" s="68">
        <v>11</v>
      </c>
      <c r="O173" s="69" t="s">
        <v>7</v>
      </c>
      <c r="P173" s="70" t="s">
        <v>53</v>
      </c>
      <c r="Q173" s="71">
        <v>11</v>
      </c>
      <c r="R173" s="69"/>
      <c r="S173" s="70"/>
      <c r="T173" s="72">
        <v>0</v>
      </c>
      <c r="U173" s="69"/>
      <c r="V173" s="70"/>
      <c r="W173" s="72">
        <v>0</v>
      </c>
      <c r="X173" s="73"/>
      <c r="Y173" s="70"/>
      <c r="Z173" s="72">
        <v>0</v>
      </c>
      <c r="AA173" s="74"/>
      <c r="AB173" s="70"/>
      <c r="AC173" s="75">
        <v>0</v>
      </c>
      <c r="AD173" s="76">
        <v>14</v>
      </c>
      <c r="AE173" s="31"/>
      <c r="AF173" s="32"/>
      <c r="AG173" s="32"/>
      <c r="AH173" s="3">
        <f t="shared" si="8"/>
        <v>0</v>
      </c>
    </row>
    <row r="174" spans="1:34" ht="14.25" customHeight="1">
      <c r="A174" s="154">
        <v>15</v>
      </c>
      <c r="B174" s="60">
        <f t="shared" si="54"/>
        <v>0</v>
      </c>
      <c r="C174" s="60">
        <f t="shared" si="55"/>
        <v>9</v>
      </c>
      <c r="D174" s="60">
        <f t="shared" si="56"/>
        <v>0</v>
      </c>
      <c r="E174" s="155">
        <f t="shared" si="57"/>
        <v>10</v>
      </c>
      <c r="F174" s="155">
        <f t="shared" si="58"/>
        <v>0</v>
      </c>
      <c r="G174" s="177">
        <v>697</v>
      </c>
      <c r="H174" s="89" t="s">
        <v>365</v>
      </c>
      <c r="I174" s="90" t="s">
        <v>155</v>
      </c>
      <c r="J174" s="77">
        <v>2004</v>
      </c>
      <c r="K174" s="317"/>
      <c r="L174" s="79" t="s">
        <v>181</v>
      </c>
      <c r="M174" s="182" t="s">
        <v>26</v>
      </c>
      <c r="N174" s="68">
        <v>8</v>
      </c>
      <c r="O174" s="80"/>
      <c r="P174" s="70"/>
      <c r="Q174" s="71">
        <v>0</v>
      </c>
      <c r="R174" s="69" t="s">
        <v>8</v>
      </c>
      <c r="S174" s="70" t="s">
        <v>78</v>
      </c>
      <c r="T174" s="72">
        <v>2</v>
      </c>
      <c r="U174" s="69"/>
      <c r="V174" s="70"/>
      <c r="W174" s="72">
        <v>0</v>
      </c>
      <c r="X174" s="73" t="s">
        <v>10</v>
      </c>
      <c r="Y174" s="70" t="s">
        <v>65</v>
      </c>
      <c r="Z174" s="72">
        <v>6</v>
      </c>
      <c r="AA174" s="74"/>
      <c r="AB174" s="70"/>
      <c r="AC174" s="75">
        <v>0</v>
      </c>
      <c r="AD174" s="113" t="s">
        <v>248</v>
      </c>
      <c r="AE174" s="55"/>
      <c r="AF174" s="56"/>
      <c r="AG174" s="56"/>
      <c r="AH174" s="3">
        <f t="shared" si="8"/>
        <v>0</v>
      </c>
    </row>
    <row r="175" spans="1:34" ht="15" customHeight="1">
      <c r="A175" s="154">
        <v>16</v>
      </c>
      <c r="B175" s="155">
        <f t="shared" si="54"/>
        <v>0</v>
      </c>
      <c r="C175" s="155">
        <f t="shared" si="55"/>
        <v>10</v>
      </c>
      <c r="D175" s="155">
        <f t="shared" si="56"/>
        <v>0</v>
      </c>
      <c r="E175" s="155">
        <f t="shared" si="57"/>
        <v>0</v>
      </c>
      <c r="F175" s="155">
        <f t="shared" si="58"/>
        <v>0</v>
      </c>
      <c r="G175" s="177">
        <v>682</v>
      </c>
      <c r="H175" s="62" t="s">
        <v>366</v>
      </c>
      <c r="I175" s="63" t="s">
        <v>367</v>
      </c>
      <c r="J175" s="77">
        <v>2003</v>
      </c>
      <c r="K175" s="78"/>
      <c r="L175" s="79" t="s">
        <v>25</v>
      </c>
      <c r="M175" s="182" t="s">
        <v>26</v>
      </c>
      <c r="N175" s="68">
        <v>8</v>
      </c>
      <c r="O175" s="80"/>
      <c r="P175" s="70"/>
      <c r="Q175" s="71">
        <v>0</v>
      </c>
      <c r="R175" s="69" t="s">
        <v>8</v>
      </c>
      <c r="S175" s="70" t="s">
        <v>61</v>
      </c>
      <c r="T175" s="72">
        <v>8</v>
      </c>
      <c r="U175" s="69"/>
      <c r="V175" s="70"/>
      <c r="W175" s="72">
        <v>0</v>
      </c>
      <c r="X175" s="73"/>
      <c r="Y175" s="70"/>
      <c r="Z175" s="72">
        <v>0</v>
      </c>
      <c r="AA175" s="74"/>
      <c r="AB175" s="70"/>
      <c r="AC175" s="75">
        <v>0</v>
      </c>
      <c r="AD175" s="113" t="s">
        <v>248</v>
      </c>
      <c r="AH175" s="3">
        <f t="shared" si="8"/>
        <v>0</v>
      </c>
    </row>
    <row r="176" spans="1:34" ht="15" customHeight="1">
      <c r="A176" s="154">
        <v>17</v>
      </c>
      <c r="B176" s="155">
        <f t="shared" si="54"/>
        <v>0</v>
      </c>
      <c r="C176" s="155">
        <f t="shared" si="55"/>
        <v>0</v>
      </c>
      <c r="D176" s="155">
        <f t="shared" si="56"/>
        <v>0</v>
      </c>
      <c r="E176" s="155">
        <f t="shared" si="57"/>
        <v>11</v>
      </c>
      <c r="F176" s="155">
        <f t="shared" si="58"/>
        <v>0</v>
      </c>
      <c r="G176" s="285">
        <v>700</v>
      </c>
      <c r="H176" s="149" t="s">
        <v>368</v>
      </c>
      <c r="I176" s="150" t="s">
        <v>180</v>
      </c>
      <c r="J176" s="77">
        <v>2003</v>
      </c>
      <c r="K176" s="318"/>
      <c r="L176" s="84" t="s">
        <v>209</v>
      </c>
      <c r="M176" s="67" t="s">
        <v>26</v>
      </c>
      <c r="N176" s="68">
        <v>7</v>
      </c>
      <c r="O176" s="80"/>
      <c r="P176" s="70"/>
      <c r="Q176" s="71">
        <v>0</v>
      </c>
      <c r="R176" s="69"/>
      <c r="S176" s="70"/>
      <c r="T176" s="72">
        <v>0</v>
      </c>
      <c r="U176" s="69"/>
      <c r="V176" s="70"/>
      <c r="W176" s="72">
        <v>0</v>
      </c>
      <c r="X176" s="73" t="s">
        <v>10</v>
      </c>
      <c r="Y176" s="70" t="s">
        <v>36</v>
      </c>
      <c r="Z176" s="72">
        <v>7</v>
      </c>
      <c r="AA176" s="74"/>
      <c r="AB176" s="70"/>
      <c r="AC176" s="75">
        <v>0</v>
      </c>
      <c r="AD176" s="76">
        <v>17</v>
      </c>
      <c r="AH176" s="3">
        <f t="shared" si="8"/>
        <v>0</v>
      </c>
    </row>
    <row r="177" spans="1:34" ht="15" customHeight="1">
      <c r="A177" s="154">
        <v>18</v>
      </c>
      <c r="B177" s="155">
        <f t="shared" si="54"/>
        <v>0</v>
      </c>
      <c r="C177" s="155">
        <f t="shared" si="55"/>
        <v>11</v>
      </c>
      <c r="D177" s="155">
        <f t="shared" si="56"/>
        <v>0</v>
      </c>
      <c r="E177" s="155">
        <f t="shared" si="57"/>
        <v>0</v>
      </c>
      <c r="F177" s="155">
        <f t="shared" si="58"/>
        <v>0</v>
      </c>
      <c r="G177" s="177">
        <v>651</v>
      </c>
      <c r="H177" s="62" t="s">
        <v>369</v>
      </c>
      <c r="I177" s="63" t="s">
        <v>38</v>
      </c>
      <c r="J177" s="77">
        <v>2004</v>
      </c>
      <c r="K177" s="78"/>
      <c r="L177" s="79" t="s">
        <v>85</v>
      </c>
      <c r="M177" s="182" t="s">
        <v>26</v>
      </c>
      <c r="N177" s="68">
        <v>5</v>
      </c>
      <c r="O177" s="80"/>
      <c r="P177" s="70"/>
      <c r="Q177" s="71">
        <v>0</v>
      </c>
      <c r="R177" s="81" t="s">
        <v>8</v>
      </c>
      <c r="S177" s="70" t="s">
        <v>45</v>
      </c>
      <c r="T177" s="72">
        <v>5</v>
      </c>
      <c r="U177" s="69"/>
      <c r="V177" s="70"/>
      <c r="W177" s="72">
        <v>0</v>
      </c>
      <c r="X177" s="73"/>
      <c r="Y177" s="70"/>
      <c r="Z177" s="72">
        <v>0</v>
      </c>
      <c r="AA177" s="74"/>
      <c r="AB177" s="70"/>
      <c r="AC177" s="75">
        <v>0</v>
      </c>
      <c r="AD177" s="113" t="s">
        <v>90</v>
      </c>
      <c r="AH177" s="3">
        <f t="shared" si="8"/>
        <v>0</v>
      </c>
    </row>
    <row r="178" spans="1:34" ht="15" customHeight="1">
      <c r="A178" s="154">
        <v>19</v>
      </c>
      <c r="B178" s="60">
        <f t="shared" si="54"/>
        <v>0</v>
      </c>
      <c r="C178" s="60">
        <f t="shared" si="55"/>
        <v>0</v>
      </c>
      <c r="D178" s="60">
        <f t="shared" si="56"/>
        <v>12</v>
      </c>
      <c r="E178" s="155">
        <f t="shared" si="57"/>
        <v>0</v>
      </c>
      <c r="F178" s="155">
        <f t="shared" si="58"/>
        <v>0</v>
      </c>
      <c r="G178" s="177">
        <v>670</v>
      </c>
      <c r="H178" s="62" t="s">
        <v>370</v>
      </c>
      <c r="I178" s="63" t="s">
        <v>371</v>
      </c>
      <c r="J178" s="77">
        <v>2003</v>
      </c>
      <c r="K178" s="78"/>
      <c r="L178" s="79" t="s">
        <v>298</v>
      </c>
      <c r="M178" s="67" t="s">
        <v>26</v>
      </c>
      <c r="N178" s="68">
        <v>5</v>
      </c>
      <c r="O178" s="80"/>
      <c r="P178" s="70"/>
      <c r="Q178" s="71">
        <v>0</v>
      </c>
      <c r="R178" s="81"/>
      <c r="S178" s="70"/>
      <c r="T178" s="72">
        <v>0</v>
      </c>
      <c r="U178" s="69" t="s">
        <v>9</v>
      </c>
      <c r="V178" s="70" t="s">
        <v>45</v>
      </c>
      <c r="W178" s="72">
        <v>5</v>
      </c>
      <c r="X178" s="73"/>
      <c r="Y178" s="70"/>
      <c r="Z178" s="72">
        <v>0</v>
      </c>
      <c r="AA178" s="74"/>
      <c r="AB178" s="70"/>
      <c r="AC178" s="75">
        <v>0</v>
      </c>
      <c r="AD178" s="113" t="s">
        <v>90</v>
      </c>
      <c r="AH178" s="3">
        <f t="shared" si="8"/>
        <v>0</v>
      </c>
    </row>
    <row r="179" spans="1:34" ht="15" customHeight="1">
      <c r="A179" s="154">
        <v>20</v>
      </c>
      <c r="B179" s="155">
        <f t="shared" si="54"/>
        <v>0</v>
      </c>
      <c r="C179" s="155">
        <f t="shared" si="55"/>
        <v>0</v>
      </c>
      <c r="D179" s="155">
        <f t="shared" si="56"/>
        <v>13</v>
      </c>
      <c r="E179" s="155">
        <f t="shared" si="57"/>
        <v>0</v>
      </c>
      <c r="F179" s="155">
        <f t="shared" si="58"/>
        <v>0</v>
      </c>
      <c r="G179" s="177">
        <v>694</v>
      </c>
      <c r="H179" s="62" t="s">
        <v>372</v>
      </c>
      <c r="I179" s="63" t="s">
        <v>373</v>
      </c>
      <c r="J179" s="77">
        <v>2003</v>
      </c>
      <c r="K179" s="78"/>
      <c r="L179" s="79" t="s">
        <v>39</v>
      </c>
      <c r="M179" s="319" t="s">
        <v>26</v>
      </c>
      <c r="N179" s="68">
        <v>4</v>
      </c>
      <c r="O179" s="80"/>
      <c r="P179" s="70"/>
      <c r="Q179" s="71">
        <v>0</v>
      </c>
      <c r="R179" s="69"/>
      <c r="S179" s="70"/>
      <c r="T179" s="72">
        <v>0</v>
      </c>
      <c r="U179" s="69" t="s">
        <v>9</v>
      </c>
      <c r="V179" s="70" t="s">
        <v>52</v>
      </c>
      <c r="W179" s="72">
        <v>4</v>
      </c>
      <c r="X179" s="82"/>
      <c r="Y179" s="70"/>
      <c r="Z179" s="72">
        <v>0</v>
      </c>
      <c r="AA179" s="83"/>
      <c r="AB179" s="70"/>
      <c r="AC179" s="75">
        <v>0</v>
      </c>
      <c r="AD179" s="76">
        <v>20</v>
      </c>
      <c r="AH179" s="3">
        <f t="shared" si="8"/>
        <v>0</v>
      </c>
    </row>
    <row r="180" spans="1:34" ht="15" customHeight="1">
      <c r="A180" s="154">
        <v>21</v>
      </c>
      <c r="B180" s="155">
        <f t="shared" si="54"/>
        <v>0</v>
      </c>
      <c r="C180" s="155">
        <f t="shared" si="55"/>
        <v>12</v>
      </c>
      <c r="D180" s="155">
        <f t="shared" si="56"/>
        <v>0</v>
      </c>
      <c r="E180" s="155">
        <f t="shared" si="57"/>
        <v>0</v>
      </c>
      <c r="F180" s="155">
        <f t="shared" si="58"/>
        <v>0</v>
      </c>
      <c r="G180" s="177">
        <v>679</v>
      </c>
      <c r="H180" s="62" t="s">
        <v>374</v>
      </c>
      <c r="I180" s="63" t="s">
        <v>241</v>
      </c>
      <c r="J180" s="77">
        <v>2004</v>
      </c>
      <c r="K180" s="78"/>
      <c r="L180" s="79" t="s">
        <v>85</v>
      </c>
      <c r="M180" s="182" t="s">
        <v>26</v>
      </c>
      <c r="N180" s="68">
        <v>3</v>
      </c>
      <c r="O180" s="80"/>
      <c r="P180" s="70"/>
      <c r="Q180" s="71">
        <v>0</v>
      </c>
      <c r="R180" s="81" t="s">
        <v>8</v>
      </c>
      <c r="S180" s="70" t="s">
        <v>74</v>
      </c>
      <c r="T180" s="72">
        <v>3</v>
      </c>
      <c r="U180" s="69"/>
      <c r="V180" s="70"/>
      <c r="W180" s="72">
        <v>0</v>
      </c>
      <c r="X180" s="73"/>
      <c r="Y180" s="70"/>
      <c r="Z180" s="72">
        <v>0</v>
      </c>
      <c r="AA180" s="74"/>
      <c r="AB180" s="70"/>
      <c r="AC180" s="75">
        <v>0</v>
      </c>
      <c r="AD180" s="113" t="s">
        <v>305</v>
      </c>
      <c r="AH180" s="3">
        <f t="shared" si="8"/>
        <v>0</v>
      </c>
    </row>
    <row r="181" spans="1:34" ht="15" customHeight="1">
      <c r="A181" s="154">
        <v>22</v>
      </c>
      <c r="B181" s="155">
        <f t="shared" si="54"/>
        <v>0</v>
      </c>
      <c r="C181" s="155">
        <f t="shared" si="55"/>
        <v>0</v>
      </c>
      <c r="D181" s="155">
        <f t="shared" si="56"/>
        <v>14</v>
      </c>
      <c r="E181" s="155">
        <f t="shared" si="57"/>
        <v>0</v>
      </c>
      <c r="F181" s="155">
        <f t="shared" si="58"/>
        <v>0</v>
      </c>
      <c r="G181" s="177">
        <v>698</v>
      </c>
      <c r="H181" s="62" t="s">
        <v>375</v>
      </c>
      <c r="I181" s="150" t="s">
        <v>228</v>
      </c>
      <c r="J181" s="77">
        <v>2004</v>
      </c>
      <c r="K181" s="320"/>
      <c r="L181" s="79" t="s">
        <v>39</v>
      </c>
      <c r="M181" s="182" t="s">
        <v>26</v>
      </c>
      <c r="N181" s="68">
        <v>3</v>
      </c>
      <c r="O181" s="80"/>
      <c r="P181" s="70"/>
      <c r="Q181" s="71">
        <v>0</v>
      </c>
      <c r="R181" s="81"/>
      <c r="S181" s="70"/>
      <c r="T181" s="72">
        <v>0</v>
      </c>
      <c r="U181" s="69" t="s">
        <v>9</v>
      </c>
      <c r="V181" s="70" t="s">
        <v>74</v>
      </c>
      <c r="W181" s="72">
        <v>3</v>
      </c>
      <c r="X181" s="73"/>
      <c r="Y181" s="70"/>
      <c r="Z181" s="72">
        <v>0</v>
      </c>
      <c r="AA181" s="74"/>
      <c r="AB181" s="70"/>
      <c r="AC181" s="75">
        <v>0</v>
      </c>
      <c r="AD181" s="113" t="s">
        <v>305</v>
      </c>
      <c r="AH181" s="3">
        <f t="shared" si="8"/>
        <v>0</v>
      </c>
    </row>
    <row r="182" spans="1:34" ht="15" customHeight="1">
      <c r="A182" s="154">
        <v>23</v>
      </c>
      <c r="B182" s="155">
        <f t="shared" si="54"/>
        <v>0</v>
      </c>
      <c r="C182" s="155">
        <f t="shared" si="55"/>
        <v>13</v>
      </c>
      <c r="D182" s="155">
        <f t="shared" si="56"/>
        <v>15</v>
      </c>
      <c r="E182" s="155">
        <f t="shared" si="57"/>
        <v>0</v>
      </c>
      <c r="F182" s="155">
        <f t="shared" si="58"/>
        <v>0</v>
      </c>
      <c r="G182" s="177">
        <v>695</v>
      </c>
      <c r="H182" s="321" t="s">
        <v>376</v>
      </c>
      <c r="I182" s="322" t="s">
        <v>377</v>
      </c>
      <c r="J182" s="323">
        <v>2004</v>
      </c>
      <c r="K182" s="324"/>
      <c r="L182" s="243" t="s">
        <v>98</v>
      </c>
      <c r="M182" s="244" t="s">
        <v>26</v>
      </c>
      <c r="N182" s="121">
        <v>3</v>
      </c>
      <c r="O182" s="245"/>
      <c r="P182" s="123"/>
      <c r="Q182" s="246">
        <v>0</v>
      </c>
      <c r="R182" s="127" t="s">
        <v>8</v>
      </c>
      <c r="S182" s="123" t="s">
        <v>82</v>
      </c>
      <c r="T182" s="126">
        <v>1</v>
      </c>
      <c r="U182" s="127" t="s">
        <v>9</v>
      </c>
      <c r="V182" s="123" t="s">
        <v>78</v>
      </c>
      <c r="W182" s="126">
        <v>2</v>
      </c>
      <c r="X182" s="128"/>
      <c r="Y182" s="123"/>
      <c r="Z182" s="126">
        <v>0</v>
      </c>
      <c r="AA182" s="129"/>
      <c r="AB182" s="123"/>
      <c r="AC182" s="130">
        <v>0</v>
      </c>
      <c r="AD182" s="325" t="s">
        <v>305</v>
      </c>
      <c r="AH182" s="3">
        <f t="shared" si="8"/>
        <v>0</v>
      </c>
    </row>
    <row r="183" spans="1:256" ht="15" customHeight="1" hidden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210" spans="1:34" s="26" customFormat="1" ht="25.5" customHeight="1">
      <c r="A210" s="208"/>
      <c r="B210"/>
      <c r="C210"/>
      <c r="D210"/>
      <c r="E210"/>
      <c r="F210"/>
      <c r="G210"/>
      <c r="H210" s="208"/>
      <c r="I210" s="36" t="s">
        <v>378</v>
      </c>
      <c r="J210" s="209">
        <f>$J$2-8</f>
        <v>2001</v>
      </c>
      <c r="K210" s="210" t="s">
        <v>5</v>
      </c>
      <c r="L210" s="211">
        <f>$J$2-7</f>
        <v>2002</v>
      </c>
      <c r="N210" s="212"/>
      <c r="O210" s="7"/>
      <c r="P210" s="8"/>
      <c r="Q210" s="9"/>
      <c r="R210" s="10"/>
      <c r="S210" s="11"/>
      <c r="T210" s="12"/>
      <c r="U210" s="10"/>
      <c r="V210" s="11"/>
      <c r="W210" s="12"/>
      <c r="X210" s="13"/>
      <c r="Y210" s="11"/>
      <c r="Z210" s="12"/>
      <c r="AA210" s="11"/>
      <c r="AB210" s="11"/>
      <c r="AC210" s="14"/>
      <c r="AD210" s="15"/>
      <c r="AE210" s="16"/>
      <c r="AF210" s="17"/>
      <c r="AG210" s="17"/>
      <c r="AH210" s="3">
        <f aca="true" t="shared" si="59" ref="AH210:AH261">IF(OR(O210="I.",R210="II.",U210="III.",X210="IV.",AA210="V."),"ANO","")</f>
        <v>0</v>
      </c>
    </row>
    <row r="211" spans="1:34" s="220" customFormat="1" ht="30" customHeight="1">
      <c r="A211" s="214" t="s">
        <v>12</v>
      </c>
      <c r="B211" s="215"/>
      <c r="C211" s="215"/>
      <c r="D211" s="215"/>
      <c r="E211" s="215"/>
      <c r="F211" s="215"/>
      <c r="G211" s="216" t="s">
        <v>13</v>
      </c>
      <c r="H211" s="217" t="s">
        <v>14</v>
      </c>
      <c r="I211" s="217" t="s">
        <v>15</v>
      </c>
      <c r="J211" s="218" t="s">
        <v>16</v>
      </c>
      <c r="K211" s="49" t="s">
        <v>17</v>
      </c>
      <c r="L211" s="49" t="s">
        <v>17</v>
      </c>
      <c r="M211" s="50" t="s">
        <v>18</v>
      </c>
      <c r="N211" s="51" t="s">
        <v>19</v>
      </c>
      <c r="O211" s="52">
        <f>$O$3</f>
        <v>0</v>
      </c>
      <c r="P211" s="52"/>
      <c r="Q211" s="52"/>
      <c r="R211" s="219">
        <f>$R$3</f>
        <v>0</v>
      </c>
      <c r="S211" s="219"/>
      <c r="T211" s="219"/>
      <c r="U211" s="52">
        <f>$U$3</f>
        <v>0</v>
      </c>
      <c r="V211" s="52"/>
      <c r="W211" s="52"/>
      <c r="X211" s="52">
        <f>$X$3</f>
        <v>0</v>
      </c>
      <c r="Y211" s="52"/>
      <c r="Z211" s="52"/>
      <c r="AA211" s="52">
        <f>$AA$3</f>
        <v>0</v>
      </c>
      <c r="AB211" s="52"/>
      <c r="AC211" s="52"/>
      <c r="AD211" s="54" t="s">
        <v>21</v>
      </c>
      <c r="AE211" s="16"/>
      <c r="AF211" s="17"/>
      <c r="AG211" s="17"/>
      <c r="AH211" s="3">
        <f t="shared" si="59"/>
        <v>0</v>
      </c>
    </row>
    <row r="212" spans="1:34" ht="15" customHeight="1">
      <c r="A212" s="59">
        <v>1</v>
      </c>
      <c r="B212" s="60">
        <f aca="true" t="shared" si="60" ref="B212:B261">IF(O212&gt;"",COUNTIF($O$212:O212,"I."),"")</f>
        <v>1</v>
      </c>
      <c r="C212" s="60">
        <f aca="true" t="shared" si="61" ref="C212:C261">IF(R212&gt;"",COUNTIF(R$212:$R212,"II."),"")</f>
        <v>1</v>
      </c>
      <c r="D212" s="60">
        <f aca="true" t="shared" si="62" ref="D212:D261">IF(U212&gt;"",COUNTIF($U$212:U212,"III."),"")</f>
        <v>1</v>
      </c>
      <c r="E212" s="60">
        <f aca="true" t="shared" si="63" ref="E212:E261">IF(X212&gt;"",COUNTIF($X$212:X212,"IV."),"")</f>
        <v>1</v>
      </c>
      <c r="F212" s="60">
        <f aca="true" t="shared" si="64" ref="F212:F261">IF(AA212&gt;"",COUNTIF(AA$212:$AA212,"V."),"")</f>
        <v>0</v>
      </c>
      <c r="G212" s="180">
        <v>719</v>
      </c>
      <c r="H212" s="85" t="s">
        <v>379</v>
      </c>
      <c r="I212" s="86" t="s">
        <v>316</v>
      </c>
      <c r="J212" s="64">
        <v>2001</v>
      </c>
      <c r="K212" s="65"/>
      <c r="L212" s="79" t="s">
        <v>380</v>
      </c>
      <c r="M212" s="182" t="s">
        <v>26</v>
      </c>
      <c r="N212" s="68">
        <v>101</v>
      </c>
      <c r="O212" s="69" t="s">
        <v>7</v>
      </c>
      <c r="P212" s="70" t="s">
        <v>28</v>
      </c>
      <c r="Q212" s="71">
        <v>25</v>
      </c>
      <c r="R212" s="81" t="s">
        <v>8</v>
      </c>
      <c r="S212" s="70" t="s">
        <v>28</v>
      </c>
      <c r="T212" s="72">
        <v>25</v>
      </c>
      <c r="U212" s="81" t="s">
        <v>9</v>
      </c>
      <c r="V212" s="70" t="s">
        <v>27</v>
      </c>
      <c r="W212" s="72">
        <v>30</v>
      </c>
      <c r="X212" s="73" t="s">
        <v>10</v>
      </c>
      <c r="Y212" s="70" t="s">
        <v>32</v>
      </c>
      <c r="Z212" s="72">
        <v>21</v>
      </c>
      <c r="AA212" s="74"/>
      <c r="AB212" s="70"/>
      <c r="AC212" s="75">
        <v>0</v>
      </c>
      <c r="AD212" s="76">
        <v>1</v>
      </c>
      <c r="AH212" s="3">
        <f t="shared" si="59"/>
        <v>0</v>
      </c>
    </row>
    <row r="213" spans="1:34" ht="15" customHeight="1">
      <c r="A213" s="59">
        <v>2</v>
      </c>
      <c r="B213" s="60">
        <f t="shared" si="60"/>
        <v>2</v>
      </c>
      <c r="C213" s="60">
        <f t="shared" si="61"/>
        <v>2</v>
      </c>
      <c r="D213" s="60">
        <f t="shared" si="62"/>
        <v>2</v>
      </c>
      <c r="E213" s="60">
        <f t="shared" si="63"/>
        <v>2</v>
      </c>
      <c r="F213" s="60">
        <f t="shared" si="64"/>
        <v>0</v>
      </c>
      <c r="G213" s="180">
        <v>725</v>
      </c>
      <c r="H213" s="149" t="s">
        <v>75</v>
      </c>
      <c r="I213" s="150" t="s">
        <v>155</v>
      </c>
      <c r="J213" s="77">
        <v>2001</v>
      </c>
      <c r="K213" s="78"/>
      <c r="L213" s="326" t="s">
        <v>381</v>
      </c>
      <c r="M213" s="182" t="s">
        <v>26</v>
      </c>
      <c r="N213" s="68">
        <v>88</v>
      </c>
      <c r="O213" s="69" t="s">
        <v>7</v>
      </c>
      <c r="P213" s="70" t="s">
        <v>41</v>
      </c>
      <c r="Q213" s="71">
        <v>18</v>
      </c>
      <c r="R213" s="69" t="s">
        <v>8</v>
      </c>
      <c r="S213" s="70" t="s">
        <v>27</v>
      </c>
      <c r="T213" s="72">
        <v>30</v>
      </c>
      <c r="U213" s="81" t="s">
        <v>9</v>
      </c>
      <c r="V213" s="70" t="s">
        <v>28</v>
      </c>
      <c r="W213" s="72">
        <v>25</v>
      </c>
      <c r="X213" s="82" t="s">
        <v>10</v>
      </c>
      <c r="Y213" s="70" t="s">
        <v>40</v>
      </c>
      <c r="Z213" s="72">
        <v>15</v>
      </c>
      <c r="AA213" s="83"/>
      <c r="AB213" s="70"/>
      <c r="AC213" s="75">
        <v>0</v>
      </c>
      <c r="AD213" s="76">
        <v>2</v>
      </c>
      <c r="AH213" s="3">
        <f t="shared" si="59"/>
        <v>0</v>
      </c>
    </row>
    <row r="214" spans="1:34" ht="15" customHeight="1">
      <c r="A214" s="59">
        <v>3</v>
      </c>
      <c r="B214" s="60">
        <f t="shared" si="60"/>
        <v>3</v>
      </c>
      <c r="C214" s="60">
        <f t="shared" si="61"/>
        <v>3</v>
      </c>
      <c r="D214" s="60">
        <f t="shared" si="62"/>
        <v>3</v>
      </c>
      <c r="E214" s="60">
        <f t="shared" si="63"/>
        <v>3</v>
      </c>
      <c r="F214" s="60">
        <f t="shared" si="64"/>
        <v>0</v>
      </c>
      <c r="G214" s="180">
        <v>724</v>
      </c>
      <c r="H214" s="327" t="s">
        <v>336</v>
      </c>
      <c r="I214" s="328" t="s">
        <v>174</v>
      </c>
      <c r="J214" s="329">
        <v>2002</v>
      </c>
      <c r="K214" s="330"/>
      <c r="L214" s="331" t="s">
        <v>382</v>
      </c>
      <c r="M214" s="182" t="s">
        <v>26</v>
      </c>
      <c r="N214" s="68">
        <v>87</v>
      </c>
      <c r="O214" s="69" t="s">
        <v>7</v>
      </c>
      <c r="P214" s="70" t="s">
        <v>27</v>
      </c>
      <c r="Q214" s="71">
        <v>30</v>
      </c>
      <c r="R214" s="81" t="s">
        <v>8</v>
      </c>
      <c r="S214" s="70" t="s">
        <v>32</v>
      </c>
      <c r="T214" s="72">
        <v>21</v>
      </c>
      <c r="U214" s="81" t="s">
        <v>9</v>
      </c>
      <c r="V214" s="70" t="s">
        <v>41</v>
      </c>
      <c r="W214" s="72">
        <v>18</v>
      </c>
      <c r="X214" s="82" t="s">
        <v>10</v>
      </c>
      <c r="Y214" s="70" t="s">
        <v>41</v>
      </c>
      <c r="Z214" s="72">
        <v>18</v>
      </c>
      <c r="AA214" s="74"/>
      <c r="AB214" s="70"/>
      <c r="AC214" s="75">
        <v>0</v>
      </c>
      <c r="AD214" s="76">
        <v>3</v>
      </c>
      <c r="AH214" s="3">
        <f t="shared" si="59"/>
        <v>0</v>
      </c>
    </row>
    <row r="215" spans="1:34" ht="15" customHeight="1">
      <c r="A215" s="59">
        <v>4</v>
      </c>
      <c r="B215" s="60">
        <f t="shared" si="60"/>
        <v>4</v>
      </c>
      <c r="C215" s="60">
        <f t="shared" si="61"/>
        <v>4</v>
      </c>
      <c r="D215" s="60">
        <f t="shared" si="62"/>
        <v>4</v>
      </c>
      <c r="E215" s="60">
        <f t="shared" si="63"/>
        <v>4</v>
      </c>
      <c r="F215" s="60">
        <f t="shared" si="64"/>
        <v>0</v>
      </c>
      <c r="G215" s="180">
        <v>709</v>
      </c>
      <c r="H215" s="85" t="s">
        <v>383</v>
      </c>
      <c r="I215" s="86" t="s">
        <v>30</v>
      </c>
      <c r="J215" s="64">
        <v>2001</v>
      </c>
      <c r="K215" s="65"/>
      <c r="L215" s="332" t="s">
        <v>209</v>
      </c>
      <c r="M215" s="182" t="s">
        <v>26</v>
      </c>
      <c r="N215" s="68">
        <v>67</v>
      </c>
      <c r="O215" s="69" t="s">
        <v>7</v>
      </c>
      <c r="P215" s="70" t="s">
        <v>40</v>
      </c>
      <c r="Q215" s="71">
        <v>15</v>
      </c>
      <c r="R215" s="81" t="s">
        <v>8</v>
      </c>
      <c r="S215" s="70" t="s">
        <v>41</v>
      </c>
      <c r="T215" s="72">
        <v>18</v>
      </c>
      <c r="U215" s="81" t="s">
        <v>9</v>
      </c>
      <c r="V215" s="70" t="s">
        <v>32</v>
      </c>
      <c r="W215" s="72">
        <v>21</v>
      </c>
      <c r="X215" s="82" t="s">
        <v>10</v>
      </c>
      <c r="Y215" s="70" t="s">
        <v>49</v>
      </c>
      <c r="Z215" s="72">
        <v>13</v>
      </c>
      <c r="AA215" s="74"/>
      <c r="AB215" s="70"/>
      <c r="AC215" s="75">
        <v>0</v>
      </c>
      <c r="AD215" s="76">
        <v>4</v>
      </c>
      <c r="AH215" s="3">
        <f t="shared" si="59"/>
        <v>0</v>
      </c>
    </row>
    <row r="216" spans="1:34" ht="15" customHeight="1">
      <c r="A216" s="59">
        <v>5</v>
      </c>
      <c r="B216" s="60">
        <f t="shared" si="60"/>
        <v>5</v>
      </c>
      <c r="C216" s="60">
        <f t="shared" si="61"/>
        <v>0</v>
      </c>
      <c r="D216" s="60">
        <f t="shared" si="62"/>
        <v>5</v>
      </c>
      <c r="E216" s="60">
        <f t="shared" si="63"/>
        <v>5</v>
      </c>
      <c r="F216" s="60">
        <f t="shared" si="64"/>
        <v>0</v>
      </c>
      <c r="G216" s="180">
        <v>717</v>
      </c>
      <c r="H216" s="62" t="s">
        <v>384</v>
      </c>
      <c r="I216" s="63" t="s">
        <v>385</v>
      </c>
      <c r="J216" s="77">
        <v>2002</v>
      </c>
      <c r="K216" s="78"/>
      <c r="L216" s="79" t="s">
        <v>39</v>
      </c>
      <c r="M216" s="182" t="s">
        <v>26</v>
      </c>
      <c r="N216" s="68">
        <v>66</v>
      </c>
      <c r="O216" s="69" t="s">
        <v>7</v>
      </c>
      <c r="P216" s="70" t="s">
        <v>32</v>
      </c>
      <c r="Q216" s="71">
        <v>21</v>
      </c>
      <c r="R216" s="81"/>
      <c r="S216" s="70"/>
      <c r="T216" s="72">
        <v>0</v>
      </c>
      <c r="U216" s="81" t="s">
        <v>9</v>
      </c>
      <c r="V216" s="70" t="s">
        <v>40</v>
      </c>
      <c r="W216" s="72">
        <v>15</v>
      </c>
      <c r="X216" s="82" t="s">
        <v>10</v>
      </c>
      <c r="Y216" s="70" t="s">
        <v>27</v>
      </c>
      <c r="Z216" s="72">
        <v>30</v>
      </c>
      <c r="AA216" s="74"/>
      <c r="AB216" s="70"/>
      <c r="AC216" s="75">
        <v>0</v>
      </c>
      <c r="AD216" s="76">
        <v>5</v>
      </c>
      <c r="AH216" s="3">
        <f t="shared" si="59"/>
        <v>0</v>
      </c>
    </row>
    <row r="217" spans="1:34" ht="15" customHeight="1">
      <c r="A217" s="59">
        <v>6</v>
      </c>
      <c r="B217" s="60">
        <f t="shared" si="60"/>
        <v>6</v>
      </c>
      <c r="C217" s="60">
        <f t="shared" si="61"/>
        <v>5</v>
      </c>
      <c r="D217" s="60">
        <f t="shared" si="62"/>
        <v>6</v>
      </c>
      <c r="E217" s="60">
        <f t="shared" si="63"/>
        <v>6</v>
      </c>
      <c r="F217" s="60">
        <f t="shared" si="64"/>
        <v>0</v>
      </c>
      <c r="G217" s="180">
        <v>703</v>
      </c>
      <c r="H217" s="62" t="s">
        <v>386</v>
      </c>
      <c r="I217" s="63" t="s">
        <v>387</v>
      </c>
      <c r="J217" s="64">
        <v>2001</v>
      </c>
      <c r="K217" s="65"/>
      <c r="L217" s="66" t="s">
        <v>206</v>
      </c>
      <c r="M217" s="182" t="s">
        <v>26</v>
      </c>
      <c r="N217" s="68">
        <v>46</v>
      </c>
      <c r="O217" s="69" t="s">
        <v>7</v>
      </c>
      <c r="P217" s="70" t="s">
        <v>49</v>
      </c>
      <c r="Q217" s="71">
        <v>13</v>
      </c>
      <c r="R217" s="69" t="s">
        <v>8</v>
      </c>
      <c r="S217" s="70" t="s">
        <v>53</v>
      </c>
      <c r="T217" s="72">
        <v>11</v>
      </c>
      <c r="U217" s="69" t="s">
        <v>9</v>
      </c>
      <c r="V217" s="70" t="s">
        <v>53</v>
      </c>
      <c r="W217" s="72">
        <v>11</v>
      </c>
      <c r="X217" s="82" t="s">
        <v>10</v>
      </c>
      <c r="Y217" s="70" t="s">
        <v>53</v>
      </c>
      <c r="Z217" s="72">
        <v>11</v>
      </c>
      <c r="AA217" s="83"/>
      <c r="AB217" s="70"/>
      <c r="AC217" s="75">
        <v>0</v>
      </c>
      <c r="AD217" s="76">
        <v>6</v>
      </c>
      <c r="AH217" s="3">
        <f t="shared" si="59"/>
        <v>0</v>
      </c>
    </row>
    <row r="218" spans="1:34" ht="15" customHeight="1">
      <c r="A218" s="59">
        <v>7</v>
      </c>
      <c r="B218" s="60">
        <f t="shared" si="60"/>
        <v>7</v>
      </c>
      <c r="C218" s="60">
        <f t="shared" si="61"/>
        <v>6</v>
      </c>
      <c r="D218" s="60">
        <f t="shared" si="62"/>
        <v>7</v>
      </c>
      <c r="E218" s="60">
        <f t="shared" si="63"/>
        <v>7</v>
      </c>
      <c r="F218" s="60">
        <f t="shared" si="64"/>
        <v>0</v>
      </c>
      <c r="G218" s="180">
        <v>708</v>
      </c>
      <c r="H218" s="85" t="s">
        <v>278</v>
      </c>
      <c r="I218" s="86" t="s">
        <v>387</v>
      </c>
      <c r="J218" s="64">
        <v>2002</v>
      </c>
      <c r="K218" s="65"/>
      <c r="L218" s="79" t="s">
        <v>39</v>
      </c>
      <c r="M218" s="182" t="s">
        <v>26</v>
      </c>
      <c r="N218" s="68">
        <v>41</v>
      </c>
      <c r="O218" s="69" t="s">
        <v>7</v>
      </c>
      <c r="P218" s="70" t="s">
        <v>53</v>
      </c>
      <c r="Q218" s="71">
        <v>11</v>
      </c>
      <c r="R218" s="81" t="s">
        <v>8</v>
      </c>
      <c r="S218" s="70" t="s">
        <v>49</v>
      </c>
      <c r="T218" s="72">
        <v>13</v>
      </c>
      <c r="U218" s="69" t="s">
        <v>9</v>
      </c>
      <c r="V218" s="70" t="s">
        <v>57</v>
      </c>
      <c r="W218" s="72">
        <v>9</v>
      </c>
      <c r="X218" s="82" t="s">
        <v>10</v>
      </c>
      <c r="Y218" s="70" t="s">
        <v>61</v>
      </c>
      <c r="Z218" s="72">
        <v>8</v>
      </c>
      <c r="AA218" s="74"/>
      <c r="AB218" s="70"/>
      <c r="AC218" s="75">
        <v>0</v>
      </c>
      <c r="AD218" s="76">
        <v>7</v>
      </c>
      <c r="AH218" s="3">
        <f t="shared" si="59"/>
        <v>0</v>
      </c>
    </row>
    <row r="219" spans="1:34" ht="15" customHeight="1">
      <c r="A219" s="59">
        <v>8</v>
      </c>
      <c r="B219" s="60">
        <f t="shared" si="60"/>
        <v>8</v>
      </c>
      <c r="C219" s="60">
        <f t="shared" si="61"/>
        <v>0</v>
      </c>
      <c r="D219" s="60">
        <f t="shared" si="62"/>
        <v>8</v>
      </c>
      <c r="E219" s="60">
        <f t="shared" si="63"/>
        <v>8</v>
      </c>
      <c r="F219" s="60">
        <f t="shared" si="64"/>
        <v>0</v>
      </c>
      <c r="G219" s="180">
        <v>707</v>
      </c>
      <c r="H219" s="149" t="s">
        <v>388</v>
      </c>
      <c r="I219" s="150" t="s">
        <v>34</v>
      </c>
      <c r="J219" s="77">
        <v>2002</v>
      </c>
      <c r="K219" s="78"/>
      <c r="L219" s="79" t="s">
        <v>39</v>
      </c>
      <c r="M219" s="182" t="s">
        <v>26</v>
      </c>
      <c r="N219" s="68">
        <v>30</v>
      </c>
      <c r="O219" s="69" t="s">
        <v>7</v>
      </c>
      <c r="P219" s="70" t="s">
        <v>61</v>
      </c>
      <c r="Q219" s="71">
        <v>8</v>
      </c>
      <c r="R219" s="69"/>
      <c r="S219" s="70"/>
      <c r="T219" s="72">
        <v>0</v>
      </c>
      <c r="U219" s="69" t="s">
        <v>9</v>
      </c>
      <c r="V219" s="70" t="s">
        <v>49</v>
      </c>
      <c r="W219" s="72">
        <v>13</v>
      </c>
      <c r="X219" s="82" t="s">
        <v>10</v>
      </c>
      <c r="Y219" s="70" t="s">
        <v>57</v>
      </c>
      <c r="Z219" s="72">
        <v>9</v>
      </c>
      <c r="AA219" s="74"/>
      <c r="AB219" s="70"/>
      <c r="AC219" s="75">
        <v>0</v>
      </c>
      <c r="AD219" s="76">
        <v>8</v>
      </c>
      <c r="AH219" s="3">
        <f t="shared" si="59"/>
        <v>0</v>
      </c>
    </row>
    <row r="220" spans="1:34" ht="15" customHeight="1">
      <c r="A220" s="59">
        <v>9</v>
      </c>
      <c r="B220" s="60">
        <f t="shared" si="60"/>
        <v>0</v>
      </c>
      <c r="C220" s="60">
        <f t="shared" si="61"/>
        <v>0</v>
      </c>
      <c r="D220" s="60">
        <f t="shared" si="62"/>
        <v>0</v>
      </c>
      <c r="E220" s="60">
        <f t="shared" si="63"/>
        <v>9</v>
      </c>
      <c r="F220" s="60">
        <f t="shared" si="64"/>
        <v>0</v>
      </c>
      <c r="G220" s="180">
        <v>720</v>
      </c>
      <c r="H220" s="62" t="s">
        <v>389</v>
      </c>
      <c r="I220" s="63" t="s">
        <v>241</v>
      </c>
      <c r="J220" s="77">
        <v>2002</v>
      </c>
      <c r="K220" s="78"/>
      <c r="L220" s="79" t="s">
        <v>39</v>
      </c>
      <c r="M220" s="182" t="s">
        <v>26</v>
      </c>
      <c r="N220" s="68">
        <v>25</v>
      </c>
      <c r="O220" s="80"/>
      <c r="P220" s="70"/>
      <c r="Q220" s="71">
        <v>0</v>
      </c>
      <c r="R220" s="81"/>
      <c r="S220" s="70"/>
      <c r="T220" s="72">
        <v>0</v>
      </c>
      <c r="U220" s="69"/>
      <c r="V220" s="70"/>
      <c r="W220" s="72">
        <v>0</v>
      </c>
      <c r="X220" s="73" t="s">
        <v>10</v>
      </c>
      <c r="Y220" s="70" t="s">
        <v>28</v>
      </c>
      <c r="Z220" s="72">
        <v>25</v>
      </c>
      <c r="AA220" s="74"/>
      <c r="AB220" s="70"/>
      <c r="AC220" s="75">
        <v>0</v>
      </c>
      <c r="AD220" s="76">
        <v>9</v>
      </c>
      <c r="AH220" s="3">
        <f t="shared" si="59"/>
        <v>0</v>
      </c>
    </row>
    <row r="221" spans="1:34" ht="15" customHeight="1">
      <c r="A221" s="59">
        <v>10</v>
      </c>
      <c r="B221" s="60">
        <f t="shared" si="60"/>
        <v>0</v>
      </c>
      <c r="C221" s="60">
        <f t="shared" si="61"/>
        <v>7</v>
      </c>
      <c r="D221" s="60">
        <f t="shared" si="62"/>
        <v>0</v>
      </c>
      <c r="E221" s="60">
        <f t="shared" si="63"/>
        <v>0</v>
      </c>
      <c r="F221" s="60">
        <f t="shared" si="64"/>
        <v>0</v>
      </c>
      <c r="G221" s="180">
        <v>721</v>
      </c>
      <c r="H221" s="62" t="s">
        <v>389</v>
      </c>
      <c r="I221" s="63" t="s">
        <v>282</v>
      </c>
      <c r="J221" s="77">
        <v>2002</v>
      </c>
      <c r="K221" s="78"/>
      <c r="L221" s="79" t="s">
        <v>39</v>
      </c>
      <c r="M221" s="182" t="s">
        <v>26</v>
      </c>
      <c r="N221" s="68">
        <v>15</v>
      </c>
      <c r="O221" s="80"/>
      <c r="P221" s="70"/>
      <c r="Q221" s="71">
        <v>0</v>
      </c>
      <c r="R221" s="81" t="s">
        <v>8</v>
      </c>
      <c r="S221" s="70" t="s">
        <v>40</v>
      </c>
      <c r="T221" s="72">
        <v>15</v>
      </c>
      <c r="U221" s="69"/>
      <c r="V221" s="70"/>
      <c r="W221" s="72">
        <v>0</v>
      </c>
      <c r="X221" s="82"/>
      <c r="Y221" s="70"/>
      <c r="Z221" s="72">
        <v>0</v>
      </c>
      <c r="AA221" s="74"/>
      <c r="AB221" s="70"/>
      <c r="AC221" s="75">
        <v>0</v>
      </c>
      <c r="AD221" s="76">
        <v>10</v>
      </c>
      <c r="AH221" s="3">
        <f t="shared" si="59"/>
        <v>0</v>
      </c>
    </row>
    <row r="222" spans="1:34" ht="15" customHeight="1">
      <c r="A222" s="59">
        <v>11</v>
      </c>
      <c r="B222" s="60">
        <f t="shared" si="60"/>
        <v>9</v>
      </c>
      <c r="C222" s="60">
        <f t="shared" si="61"/>
        <v>0</v>
      </c>
      <c r="D222" s="60">
        <f t="shared" si="62"/>
        <v>0</v>
      </c>
      <c r="E222" s="60">
        <f t="shared" si="63"/>
        <v>0</v>
      </c>
      <c r="F222" s="60">
        <f t="shared" si="64"/>
        <v>0</v>
      </c>
      <c r="G222" s="180">
        <v>702</v>
      </c>
      <c r="H222" s="327" t="s">
        <v>390</v>
      </c>
      <c r="I222" s="328" t="s">
        <v>208</v>
      </c>
      <c r="J222" s="329">
        <v>2001</v>
      </c>
      <c r="K222" s="330"/>
      <c r="L222" s="79" t="s">
        <v>39</v>
      </c>
      <c r="M222" s="182" t="s">
        <v>26</v>
      </c>
      <c r="N222" s="68">
        <v>9</v>
      </c>
      <c r="O222" s="69" t="s">
        <v>7</v>
      </c>
      <c r="P222" s="70" t="s">
        <v>57</v>
      </c>
      <c r="Q222" s="71">
        <v>9</v>
      </c>
      <c r="R222" s="69"/>
      <c r="S222" s="70"/>
      <c r="T222" s="72">
        <v>0</v>
      </c>
      <c r="U222" s="69"/>
      <c r="V222" s="70"/>
      <c r="W222" s="72">
        <v>0</v>
      </c>
      <c r="X222" s="82"/>
      <c r="Y222" s="70"/>
      <c r="Z222" s="72">
        <v>0</v>
      </c>
      <c r="AA222" s="83"/>
      <c r="AB222" s="70"/>
      <c r="AC222" s="75">
        <v>0</v>
      </c>
      <c r="AD222" s="113" t="s">
        <v>191</v>
      </c>
      <c r="AH222" s="3">
        <f t="shared" si="59"/>
        <v>0</v>
      </c>
    </row>
    <row r="223" spans="1:34" ht="15" customHeight="1">
      <c r="A223" s="59">
        <v>12</v>
      </c>
      <c r="B223" s="60">
        <f t="shared" si="60"/>
        <v>0</v>
      </c>
      <c r="C223" s="60">
        <f t="shared" si="61"/>
        <v>8</v>
      </c>
      <c r="D223" s="60">
        <f t="shared" si="62"/>
        <v>0</v>
      </c>
      <c r="E223" s="60">
        <f t="shared" si="63"/>
        <v>0</v>
      </c>
      <c r="F223" s="60">
        <f t="shared" si="64"/>
        <v>0</v>
      </c>
      <c r="G223" s="180">
        <v>715</v>
      </c>
      <c r="H223" s="62" t="s">
        <v>83</v>
      </c>
      <c r="I223" s="63" t="s">
        <v>241</v>
      </c>
      <c r="J223" s="77">
        <v>2001</v>
      </c>
      <c r="K223" s="78"/>
      <c r="L223" s="79" t="s">
        <v>85</v>
      </c>
      <c r="M223" s="182" t="s">
        <v>26</v>
      </c>
      <c r="N223" s="68">
        <v>9</v>
      </c>
      <c r="O223" s="80"/>
      <c r="P223" s="70"/>
      <c r="Q223" s="71">
        <v>0</v>
      </c>
      <c r="R223" s="81" t="s">
        <v>8</v>
      </c>
      <c r="S223" s="70" t="s">
        <v>57</v>
      </c>
      <c r="T223" s="72">
        <v>9</v>
      </c>
      <c r="U223" s="69"/>
      <c r="V223" s="70"/>
      <c r="W223" s="72">
        <v>0</v>
      </c>
      <c r="X223" s="73"/>
      <c r="Y223" s="70"/>
      <c r="Z223" s="72">
        <v>0</v>
      </c>
      <c r="AA223" s="74"/>
      <c r="AB223" s="70"/>
      <c r="AC223" s="75">
        <v>0</v>
      </c>
      <c r="AD223" s="113" t="s">
        <v>191</v>
      </c>
      <c r="AH223" s="3">
        <f t="shared" si="59"/>
        <v>0</v>
      </c>
    </row>
    <row r="224" spans="1:34" ht="15" customHeight="1">
      <c r="A224" s="59">
        <v>13</v>
      </c>
      <c r="B224" s="60">
        <f t="shared" si="60"/>
        <v>0</v>
      </c>
      <c r="C224" s="60">
        <f t="shared" si="61"/>
        <v>0</v>
      </c>
      <c r="D224" s="60">
        <f t="shared" si="62"/>
        <v>9</v>
      </c>
      <c r="E224" s="60">
        <f t="shared" si="63"/>
        <v>0</v>
      </c>
      <c r="F224" s="60">
        <f t="shared" si="64"/>
        <v>0</v>
      </c>
      <c r="G224" s="180">
        <v>726</v>
      </c>
      <c r="H224" s="149" t="s">
        <v>391</v>
      </c>
      <c r="I224" s="150" t="s">
        <v>392</v>
      </c>
      <c r="J224" s="77">
        <v>2001</v>
      </c>
      <c r="K224" s="333"/>
      <c r="L224" s="79" t="s">
        <v>298</v>
      </c>
      <c r="M224" s="182" t="s">
        <v>26</v>
      </c>
      <c r="N224" s="68">
        <v>8</v>
      </c>
      <c r="O224" s="80"/>
      <c r="P224" s="70"/>
      <c r="Q224" s="71">
        <v>0</v>
      </c>
      <c r="R224" s="69"/>
      <c r="S224" s="70"/>
      <c r="T224" s="72">
        <v>0</v>
      </c>
      <c r="U224" s="69" t="s">
        <v>9</v>
      </c>
      <c r="V224" s="70" t="s">
        <v>61</v>
      </c>
      <c r="W224" s="72">
        <v>8</v>
      </c>
      <c r="X224" s="73"/>
      <c r="Y224" s="70"/>
      <c r="Z224" s="72">
        <v>0</v>
      </c>
      <c r="AA224" s="74"/>
      <c r="AB224" s="70"/>
      <c r="AC224" s="75">
        <v>0</v>
      </c>
      <c r="AD224" s="76">
        <v>13</v>
      </c>
      <c r="AH224" s="3">
        <f t="shared" si="59"/>
        <v>0</v>
      </c>
    </row>
    <row r="225" spans="1:34" ht="15" customHeight="1">
      <c r="A225" s="59">
        <v>14</v>
      </c>
      <c r="B225" s="60">
        <f t="shared" si="60"/>
        <v>0</v>
      </c>
      <c r="C225" s="60">
        <f t="shared" si="61"/>
        <v>0</v>
      </c>
      <c r="D225" s="60">
        <f t="shared" si="62"/>
        <v>10</v>
      </c>
      <c r="E225" s="60">
        <f t="shared" si="63"/>
        <v>0</v>
      </c>
      <c r="F225" s="60">
        <f t="shared" si="64"/>
        <v>0</v>
      </c>
      <c r="G225" s="180">
        <v>701</v>
      </c>
      <c r="H225" s="149" t="s">
        <v>164</v>
      </c>
      <c r="I225" s="150" t="s">
        <v>38</v>
      </c>
      <c r="J225" s="77">
        <v>2001</v>
      </c>
      <c r="K225" s="78"/>
      <c r="L225" s="79" t="s">
        <v>111</v>
      </c>
      <c r="M225" s="182" t="s">
        <v>26</v>
      </c>
      <c r="N225" s="68">
        <v>7</v>
      </c>
      <c r="O225" s="80"/>
      <c r="P225" s="70"/>
      <c r="Q225" s="71">
        <v>0</v>
      </c>
      <c r="R225" s="81"/>
      <c r="S225" s="70"/>
      <c r="T225" s="72">
        <v>0</v>
      </c>
      <c r="U225" s="69" t="s">
        <v>9</v>
      </c>
      <c r="V225" s="70" t="s">
        <v>36</v>
      </c>
      <c r="W225" s="72">
        <v>7</v>
      </c>
      <c r="X225" s="82"/>
      <c r="Y225" s="70"/>
      <c r="Z225" s="72">
        <v>0</v>
      </c>
      <c r="AA225" s="83"/>
      <c r="AB225" s="70"/>
      <c r="AC225" s="75">
        <v>0</v>
      </c>
      <c r="AD225" s="113" t="s">
        <v>46</v>
      </c>
      <c r="AE225" s="31"/>
      <c r="AF225" s="32"/>
      <c r="AG225" s="334"/>
      <c r="AH225" s="3">
        <f t="shared" si="59"/>
        <v>0</v>
      </c>
    </row>
    <row r="226" spans="1:34" ht="15" customHeight="1">
      <c r="A226" s="59">
        <v>15</v>
      </c>
      <c r="B226" s="60">
        <f t="shared" si="60"/>
        <v>10</v>
      </c>
      <c r="C226" s="60">
        <f t="shared" si="61"/>
        <v>0</v>
      </c>
      <c r="D226" s="60">
        <f t="shared" si="62"/>
        <v>0</v>
      </c>
      <c r="E226" s="60">
        <f t="shared" si="63"/>
        <v>0</v>
      </c>
      <c r="F226" s="60">
        <f t="shared" si="64"/>
        <v>0</v>
      </c>
      <c r="G226" s="180">
        <v>714</v>
      </c>
      <c r="H226" s="62" t="s">
        <v>393</v>
      </c>
      <c r="I226" s="63" t="s">
        <v>282</v>
      </c>
      <c r="J226" s="77">
        <v>2002</v>
      </c>
      <c r="K226" s="78"/>
      <c r="L226" s="79" t="s">
        <v>115</v>
      </c>
      <c r="M226" s="182" t="s">
        <v>26</v>
      </c>
      <c r="N226" s="68">
        <v>7</v>
      </c>
      <c r="O226" s="69" t="s">
        <v>7</v>
      </c>
      <c r="P226" s="70" t="s">
        <v>36</v>
      </c>
      <c r="Q226" s="71">
        <v>7</v>
      </c>
      <c r="R226" s="81"/>
      <c r="S226" s="70"/>
      <c r="T226" s="72">
        <v>0</v>
      </c>
      <c r="U226" s="69"/>
      <c r="V226" s="70"/>
      <c r="W226" s="72">
        <v>0</v>
      </c>
      <c r="X226" s="73"/>
      <c r="Y226" s="70"/>
      <c r="Z226" s="72">
        <v>0</v>
      </c>
      <c r="AA226" s="74"/>
      <c r="AB226" s="70"/>
      <c r="AC226" s="75">
        <v>0</v>
      </c>
      <c r="AD226" s="113" t="s">
        <v>46</v>
      </c>
      <c r="AE226" s="55"/>
      <c r="AF226" s="56"/>
      <c r="AG226" s="56"/>
      <c r="AH226" s="3">
        <f t="shared" si="59"/>
        <v>0</v>
      </c>
    </row>
    <row r="227" spans="1:34" ht="15" customHeight="1" hidden="1">
      <c r="A227" s="59">
        <v>16</v>
      </c>
      <c r="B227" s="60">
        <f t="shared" si="60"/>
        <v>0</v>
      </c>
      <c r="C227" s="60">
        <f t="shared" si="61"/>
        <v>0</v>
      </c>
      <c r="D227" s="60">
        <f t="shared" si="62"/>
        <v>0</v>
      </c>
      <c r="E227" s="60">
        <f t="shared" si="63"/>
        <v>0</v>
      </c>
      <c r="F227" s="60">
        <f t="shared" si="64"/>
        <v>0</v>
      </c>
      <c r="G227" s="180">
        <v>704</v>
      </c>
      <c r="H227" s="62" t="s">
        <v>394</v>
      </c>
      <c r="I227" s="63" t="s">
        <v>395</v>
      </c>
      <c r="J227" s="77">
        <v>2002</v>
      </c>
      <c r="K227" s="317"/>
      <c r="L227" s="79" t="s">
        <v>31</v>
      </c>
      <c r="M227" s="182" t="s">
        <v>26</v>
      </c>
      <c r="N227" s="68">
        <f aca="true" t="shared" si="65" ref="N227:N261">IF(AND($AA$3&gt;"",AA227&gt;""),Q227+T227+W227+Z227+AC227-MIN(Q227,T227,W227,Z227,AC227),IF(AND($AA$3&gt;"",AA227=""),Q227+T227+W227+Z227+AC227-MIN(Q227,T227,W227,Z227,AC227),IF(AND($AA$3="",X227&gt;""),Q227+T227+W227+Z227-MIN(Q227,T227,W227,Z227),IF(AND($AA$3="",X227=""),Q227+T227+W227+Z227-MIN(Q227,T227,W227,Z227)))))</f>
        <v>0</v>
      </c>
      <c r="O227" s="80"/>
      <c r="P227" s="70">
        <f>IF(O227="","",IF(VLOOKUP($G227,'[1]I.'!$B$7:$AP$324,38,0)&gt;0,VLOOKUP($G227,'[1]I.'!$B$7:$AP$324,38,0),""))</f>
        <v>0</v>
      </c>
      <c r="Q227" s="71">
        <f aca="true" t="shared" si="66" ref="Q227:Q228">IF(OR(ISNUMBER(VLOOKUP(P227,$AE$4:$AG$99,2,0)),ISTEXT(VLOOKUP(P227,$AE$4:$AG$99,2,0))),VLOOKUP(P227,$AE$4:$AG$99,2,0),0)</f>
        <v>0</v>
      </c>
      <c r="R227" s="81"/>
      <c r="S227" s="70">
        <f>IF(R227="","",IF(VLOOKUP($G227,'[1]II.'!$B$7:$AO$324,38,0)&gt;0,VLOOKUP($G227,'[1]II.'!$B$7:$AO$324,38,0),""))</f>
        <v>0</v>
      </c>
      <c r="T227" s="72">
        <f>IF(OR(ISNUMBER(VLOOKUP(S227,$AE$4:$AG$99,2,0)),ISTEXT(VLOOKUP(S227,$AE$4:$AG$99,2,0))),VLOOKUP(S227,$AE$4:$AG$99,2,0),0)</f>
        <v>0</v>
      </c>
      <c r="U227" s="69"/>
      <c r="V227" s="70">
        <f>IF(U227="","",IF(VLOOKUP($G227,'[1]III.'!$B$7:$AO$324,38,0)&gt;0,VLOOKUP($G227,'[1]III.'!$B$7:$AO$324,38,0),""))</f>
        <v>0</v>
      </c>
      <c r="W227" s="72">
        <f aca="true" t="shared" si="67" ref="W227:W228">IF(OR(ISNUMBER(VLOOKUP(V227,$AE$4:$AG$99,2,0)),ISTEXT(VLOOKUP(V227,$AE$4:$AG$99,2,0))),VLOOKUP(V227,$AE$4:$AG$99,2,0),0)</f>
        <v>0</v>
      </c>
      <c r="X227" s="82"/>
      <c r="Y227" s="70">
        <f>IF(X227="","",IF(VLOOKUP($G227,'[1]IV.'!$B$7:$AP$324,39,0)&gt;0,VLOOKUP($G227,'[1]IV.'!$B$7:$AP$324,39,0),""))</f>
        <v>0</v>
      </c>
      <c r="Z227" s="72">
        <f aca="true" t="shared" si="68" ref="Z227:Z261">IF(OR(ISNUMBER(VLOOKUP(Y227,$AE$4:$AG$99,2,0)),ISTEXT(VLOOKUP(Y227,$AE$4:$AG$99,2,0))),VLOOKUP(Y227,$AE$4:$AG$99,2,0),0)</f>
        <v>0</v>
      </c>
      <c r="AA227" s="83"/>
      <c r="AB227" s="70">
        <f>IF(AA227="","",IF(VLOOKUP($G227,'[1]V.'!$B$7:$AO$324,38,0)&gt;0,VLOOKUP($G227,'[1]V.'!$B$7:$AO$324,38,0),""))</f>
        <v>0</v>
      </c>
      <c r="AC227" s="75">
        <f aca="true" t="shared" si="69" ref="AC227:AC261">IF(OR(ISNUMBER(VLOOKUP(AB227,$AE$4:$AG$99,3,0)),ISTEXT(VLOOKUP(AB227,$AE$4:$AG$99,3,0))),VLOOKUP(AB227,$AE$4:$AG$99,3,0),0)</f>
        <v>0</v>
      </c>
      <c r="AD227" s="113" t="e">
        <f>#N/A</f>
        <v>#N/A</v>
      </c>
      <c r="AH227" s="3">
        <f t="shared" si="59"/>
        <v>0</v>
      </c>
    </row>
    <row r="228" spans="1:34" ht="15" customHeight="1" hidden="1">
      <c r="A228" s="59">
        <v>17</v>
      </c>
      <c r="B228" s="60">
        <f t="shared" si="60"/>
        <v>0</v>
      </c>
      <c r="C228" s="60">
        <f t="shared" si="61"/>
        <v>0</v>
      </c>
      <c r="D228" s="60">
        <f t="shared" si="62"/>
        <v>0</v>
      </c>
      <c r="E228" s="60">
        <f t="shared" si="63"/>
        <v>0</v>
      </c>
      <c r="F228" s="60">
        <f t="shared" si="64"/>
        <v>0</v>
      </c>
      <c r="G228" s="180">
        <v>705</v>
      </c>
      <c r="H228" s="62" t="s">
        <v>200</v>
      </c>
      <c r="I228" s="63" t="s">
        <v>155</v>
      </c>
      <c r="J228" s="77">
        <v>2002</v>
      </c>
      <c r="K228" s="78"/>
      <c r="L228" s="79" t="s">
        <v>396</v>
      </c>
      <c r="M228" s="182" t="s">
        <v>26</v>
      </c>
      <c r="N228" s="68">
        <f t="shared" si="65"/>
        <v>0</v>
      </c>
      <c r="O228" s="80"/>
      <c r="P228" s="70">
        <f>IF(O228="","",IF(VLOOKUP($G228,'[1]I.'!$B$7:$AP$324,38,0)&gt;0,VLOOKUP($G228,'[1]I.'!$B$7:$AP$324,38,0),""))</f>
        <v>0</v>
      </c>
      <c r="Q228" s="71">
        <f t="shared" si="66"/>
        <v>0</v>
      </c>
      <c r="R228" s="81"/>
      <c r="S228" s="70">
        <f>IF(R228="","",IF(VLOOKUP($G228,'[1]II.'!$B$7:$AO$324,38,0)&gt;0,VLOOKUP($G228,'[1]II.'!$B$7:$AO$324,38,0),""))</f>
        <v>0</v>
      </c>
      <c r="T228" s="72">
        <f>IF(ISNUMBER(VLOOKUP(S228,$AE$4:$AG$99,2,0)),VLOOKUP(S228,$AE$4:$AG$99,2,0),0)</f>
        <v>0</v>
      </c>
      <c r="U228" s="69"/>
      <c r="V228" s="70">
        <f>IF(U228="","",IF(VLOOKUP($G228,'[1]III.'!$B$7:$AO$324,38,0)&gt;0,VLOOKUP($G228,'[1]III.'!$B$7:$AO$324,38,0),""))</f>
        <v>0</v>
      </c>
      <c r="W228" s="72">
        <f t="shared" si="67"/>
        <v>0</v>
      </c>
      <c r="X228" s="73"/>
      <c r="Y228" s="70">
        <f>IF(X228="","",IF(VLOOKUP($G228,'[1]IV.'!$B$7:$AP$324,39,0)&gt;0,VLOOKUP($G228,'[1]IV.'!$B$7:$AP$324,39,0),""))</f>
        <v>0</v>
      </c>
      <c r="Z228" s="72">
        <f t="shared" si="68"/>
        <v>0</v>
      </c>
      <c r="AA228" s="74"/>
      <c r="AB228" s="70">
        <f>IF(AA228="","",IF(VLOOKUP($G228,'[1]V.'!$B$7:$AO$324,38,0)&gt;0,VLOOKUP($G228,'[1]V.'!$B$7:$AO$324,38,0),""))</f>
        <v>0</v>
      </c>
      <c r="AC228" s="75">
        <f t="shared" si="69"/>
        <v>0</v>
      </c>
      <c r="AD228" s="113" t="e">
        <f>#N/A</f>
        <v>#N/A</v>
      </c>
      <c r="AH228" s="3">
        <f t="shared" si="59"/>
        <v>0</v>
      </c>
    </row>
    <row r="229" spans="1:34" ht="15" customHeight="1" hidden="1">
      <c r="A229" s="59">
        <v>18</v>
      </c>
      <c r="B229" s="60">
        <f t="shared" si="60"/>
        <v>0</v>
      </c>
      <c r="C229" s="60">
        <f t="shared" si="61"/>
        <v>0</v>
      </c>
      <c r="D229" s="60">
        <f t="shared" si="62"/>
        <v>0</v>
      </c>
      <c r="E229" s="60">
        <f t="shared" si="63"/>
        <v>0</v>
      </c>
      <c r="F229" s="60">
        <f t="shared" si="64"/>
        <v>0</v>
      </c>
      <c r="G229" s="180">
        <v>706</v>
      </c>
      <c r="H229" s="62" t="s">
        <v>200</v>
      </c>
      <c r="I229" s="63" t="s">
        <v>177</v>
      </c>
      <c r="J229" s="77">
        <v>2002</v>
      </c>
      <c r="K229" s="78"/>
      <c r="L229" s="151" t="s">
        <v>39</v>
      </c>
      <c r="M229" s="182" t="s">
        <v>26</v>
      </c>
      <c r="N229" s="68">
        <f t="shared" si="65"/>
        <v>0</v>
      </c>
      <c r="O229" s="80"/>
      <c r="P229" s="70">
        <f>IF(O229="","",IF(VLOOKUP($G229,'[1]I.'!$B$7:$AP$324,38,0)&gt;0,VLOOKUP($G229,'[1]I.'!$B$7:$AP$324,38,0),""))</f>
        <v>0</v>
      </c>
      <c r="Q229" s="71">
        <f aca="true" t="shared" si="70" ref="Q229:Q232">IF(ISNUMBER(VLOOKUP(P229,$AE$4:$AG$99,2,0)),VLOOKUP(P229,$AE$4:$AG$99,2,0),0)</f>
        <v>0</v>
      </c>
      <c r="R229" s="81"/>
      <c r="S229" s="70">
        <f>IF(R229="","",IF(VLOOKUP($G229,'[1]II.'!$B$7:$AO$324,38,0)&gt;0,VLOOKUP($G229,'[1]II.'!$B$7:$AO$324,38,0),""))</f>
        <v>0</v>
      </c>
      <c r="T229" s="72">
        <f>IF(OR(ISNUMBER(VLOOKUP(S229,$AE$4:$AG$99,2,0)),ISTEXT(VLOOKUP(S229,$AE$4:$AG$99,2,0))),VLOOKUP(S229,$AE$4:$AG$99,2,0),0)</f>
        <v>0</v>
      </c>
      <c r="U229" s="69"/>
      <c r="V229" s="70">
        <f>IF(U229="","",IF(VLOOKUP($G229,'[1]III.'!$B$7:$AO$324,38,0)&gt;0,VLOOKUP($G229,'[1]III.'!$B$7:$AO$324,38,0),""))</f>
        <v>0</v>
      </c>
      <c r="W229" s="72">
        <f aca="true" t="shared" si="71" ref="W229:W231">IF(ISNUMBER(VLOOKUP(V229,$AE$4:$AG$99,2,0)),VLOOKUP(V229,$AE$4:$AG$99,2,0),0)</f>
        <v>0</v>
      </c>
      <c r="X229" s="73"/>
      <c r="Y229" s="70">
        <f>IF(X229="","",IF(VLOOKUP($G229,'[1]IV.'!$B$7:$AP$324,39,0)&gt;0,VLOOKUP($G229,'[1]IV.'!$B$7:$AP$324,39,0),""))</f>
        <v>0</v>
      </c>
      <c r="Z229" s="72">
        <f t="shared" si="68"/>
        <v>0</v>
      </c>
      <c r="AA229" s="74"/>
      <c r="AB229" s="70">
        <f>IF(AA229="","",IF(VLOOKUP($G229,'[1]V.'!$B$7:$AO$324,38,0)&gt;0,VLOOKUP($G229,'[1]V.'!$B$7:$AO$324,38,0),""))</f>
        <v>0</v>
      </c>
      <c r="AC229" s="75">
        <f t="shared" si="69"/>
        <v>0</v>
      </c>
      <c r="AD229" s="113" t="e">
        <f>#N/A</f>
        <v>#N/A</v>
      </c>
      <c r="AH229" s="3">
        <f t="shared" si="59"/>
        <v>0</v>
      </c>
    </row>
    <row r="230" spans="1:34" ht="15" customHeight="1" hidden="1">
      <c r="A230" s="59">
        <v>19</v>
      </c>
      <c r="B230" s="60">
        <f t="shared" si="60"/>
        <v>0</v>
      </c>
      <c r="C230" s="60">
        <f t="shared" si="61"/>
        <v>0</v>
      </c>
      <c r="D230" s="60">
        <f t="shared" si="62"/>
        <v>0</v>
      </c>
      <c r="E230" s="60">
        <f t="shared" si="63"/>
        <v>0</v>
      </c>
      <c r="F230" s="60">
        <f t="shared" si="64"/>
        <v>0</v>
      </c>
      <c r="G230" s="180">
        <v>710</v>
      </c>
      <c r="H230" s="62" t="s">
        <v>397</v>
      </c>
      <c r="I230" s="63" t="s">
        <v>282</v>
      </c>
      <c r="J230" s="77">
        <v>2002</v>
      </c>
      <c r="K230" s="78"/>
      <c r="L230" s="79" t="s">
        <v>39</v>
      </c>
      <c r="M230" s="182" t="s">
        <v>26</v>
      </c>
      <c r="N230" s="68">
        <f t="shared" si="65"/>
        <v>0</v>
      </c>
      <c r="O230" s="80"/>
      <c r="P230" s="70">
        <f>IF(O230="","",IF(VLOOKUP($G230,'[1]I.'!$B$7:$AP$324,38,0)&gt;0,VLOOKUP($G230,'[1]I.'!$B$7:$AP$324,38,0),""))</f>
        <v>0</v>
      </c>
      <c r="Q230" s="71">
        <f t="shared" si="70"/>
        <v>0</v>
      </c>
      <c r="R230" s="81"/>
      <c r="S230" s="70">
        <f>IF(R230="","",IF(VLOOKUP($G230,'[1]II.'!$B$7:$AO$324,38,0)&gt;0,VLOOKUP($G230,'[1]II.'!$B$7:$AO$324,38,0),""))</f>
        <v>0</v>
      </c>
      <c r="T230" s="72">
        <f>IF(ISNUMBER(VLOOKUP(S230,$AE$4:$AG$99,2,0)),VLOOKUP(S230,$AE$4:$AG$99,2,0),0)</f>
        <v>0</v>
      </c>
      <c r="U230" s="69"/>
      <c r="V230" s="70">
        <f>IF(U230="","",IF(VLOOKUP($G230,'[1]III.'!$B$7:$AO$324,38,0)&gt;0,VLOOKUP($G230,'[1]III.'!$B$7:$AO$324,38,0),""))</f>
        <v>0</v>
      </c>
      <c r="W230" s="72">
        <f t="shared" si="71"/>
        <v>0</v>
      </c>
      <c r="X230" s="73"/>
      <c r="Y230" s="70">
        <f>IF(X230="","",IF(VLOOKUP($G230,'[1]IV.'!$B$7:$AP$324,39,0)&gt;0,VLOOKUP($G230,'[1]IV.'!$B$7:$AP$324,39,0),""))</f>
        <v>0</v>
      </c>
      <c r="Z230" s="72">
        <f t="shared" si="68"/>
        <v>0</v>
      </c>
      <c r="AA230" s="74"/>
      <c r="AB230" s="70">
        <f>IF(AA230="","",IF(VLOOKUP($G230,'[1]V.'!$B$7:$AO$324,38,0)&gt;0,VLOOKUP($G230,'[1]V.'!$B$7:$AO$324,38,0),""))</f>
        <v>0</v>
      </c>
      <c r="AC230" s="75">
        <f t="shared" si="69"/>
        <v>0</v>
      </c>
      <c r="AD230" s="113" t="e">
        <f>#N/A</f>
        <v>#N/A</v>
      </c>
      <c r="AH230" s="3">
        <f t="shared" si="59"/>
        <v>0</v>
      </c>
    </row>
    <row r="231" spans="1:34" ht="15" customHeight="1" hidden="1">
      <c r="A231" s="59">
        <v>20</v>
      </c>
      <c r="B231" s="60">
        <f t="shared" si="60"/>
        <v>0</v>
      </c>
      <c r="C231" s="60">
        <f t="shared" si="61"/>
        <v>0</v>
      </c>
      <c r="D231" s="60">
        <f t="shared" si="62"/>
        <v>0</v>
      </c>
      <c r="E231" s="60">
        <f t="shared" si="63"/>
        <v>0</v>
      </c>
      <c r="F231" s="60">
        <f t="shared" si="64"/>
        <v>0</v>
      </c>
      <c r="G231" s="180">
        <v>711</v>
      </c>
      <c r="H231" s="62" t="s">
        <v>398</v>
      </c>
      <c r="I231" s="63" t="s">
        <v>67</v>
      </c>
      <c r="J231" s="77">
        <v>2001</v>
      </c>
      <c r="K231" s="78"/>
      <c r="L231" s="79" t="s">
        <v>111</v>
      </c>
      <c r="M231" s="182" t="s">
        <v>26</v>
      </c>
      <c r="N231" s="68">
        <f t="shared" si="65"/>
        <v>0</v>
      </c>
      <c r="O231" s="80"/>
      <c r="P231" s="70">
        <f>IF(O231="","",IF(VLOOKUP($G231,'[1]I.'!$B$7:$AP$324,38,0)&gt;0,VLOOKUP($G231,'[1]I.'!$B$7:$AP$324,38,0),""))</f>
        <v>0</v>
      </c>
      <c r="Q231" s="71">
        <f t="shared" si="70"/>
        <v>0</v>
      </c>
      <c r="R231" s="81"/>
      <c r="S231" s="70">
        <f>IF(R231="","",IF(VLOOKUP($G231,'[1]II.'!$B$7:$AO$324,38,0)&gt;0,VLOOKUP($G231,'[1]II.'!$B$7:$AO$324,38,0),""))</f>
        <v>0</v>
      </c>
      <c r="T231" s="72">
        <f aca="true" t="shared" si="72" ref="T231:T232">IF(OR(ISNUMBER(VLOOKUP(S231,$AE$4:$AG$99,2,0)),ISTEXT(VLOOKUP(S231,$AE$4:$AG$99,2,0))),VLOOKUP(S231,$AE$4:$AG$99,2,0),0)</f>
        <v>0</v>
      </c>
      <c r="U231" s="69"/>
      <c r="V231" s="70">
        <f>IF(U231="","",IF(VLOOKUP($G231,'[1]III.'!$B$7:$AO$324,38,0)&gt;0,VLOOKUP($G231,'[1]III.'!$B$7:$AO$324,38,0),""))</f>
        <v>0</v>
      </c>
      <c r="W231" s="72">
        <f t="shared" si="71"/>
        <v>0</v>
      </c>
      <c r="X231" s="73"/>
      <c r="Y231" s="70">
        <f>IF(X231="","",IF(VLOOKUP($G231,'[1]IV.'!$B$7:$AP$324,39,0)&gt;0,VLOOKUP($G231,'[1]IV.'!$B$7:$AP$324,39,0),""))</f>
        <v>0</v>
      </c>
      <c r="Z231" s="72">
        <f t="shared" si="68"/>
        <v>0</v>
      </c>
      <c r="AA231" s="74"/>
      <c r="AB231" s="70">
        <f>IF(AA231="","",IF(VLOOKUP($G231,'[1]V.'!$B$7:$AO$324,38,0)&gt;0,VLOOKUP($G231,'[1]V.'!$B$7:$AO$324,38,0),""))</f>
        <v>0</v>
      </c>
      <c r="AC231" s="75">
        <f t="shared" si="69"/>
        <v>0</v>
      </c>
      <c r="AD231" s="113" t="e">
        <f>#N/A</f>
        <v>#N/A</v>
      </c>
      <c r="AH231" s="3">
        <f t="shared" si="59"/>
        <v>0</v>
      </c>
    </row>
    <row r="232" spans="1:34" ht="15" customHeight="1" hidden="1">
      <c r="A232" s="59">
        <v>21</v>
      </c>
      <c r="B232" s="60">
        <f t="shared" si="60"/>
        <v>0</v>
      </c>
      <c r="C232" s="60">
        <f t="shared" si="61"/>
        <v>0</v>
      </c>
      <c r="D232" s="60">
        <f t="shared" si="62"/>
        <v>0</v>
      </c>
      <c r="E232" s="60">
        <f t="shared" si="63"/>
        <v>0</v>
      </c>
      <c r="F232" s="60">
        <f t="shared" si="64"/>
        <v>0</v>
      </c>
      <c r="G232" s="180">
        <v>712</v>
      </c>
      <c r="H232" s="149" t="s">
        <v>399</v>
      </c>
      <c r="I232" s="150" t="s">
        <v>282</v>
      </c>
      <c r="J232" s="77">
        <v>2001</v>
      </c>
      <c r="K232" s="317"/>
      <c r="L232" s="79" t="s">
        <v>31</v>
      </c>
      <c r="M232" s="182" t="s">
        <v>26</v>
      </c>
      <c r="N232" s="68">
        <f t="shared" si="65"/>
        <v>0</v>
      </c>
      <c r="O232" s="80"/>
      <c r="P232" s="70">
        <f>IF(O232="","",IF(VLOOKUP($G232,'[1]I.'!$B$7:$AP$324,38,0)&gt;0,VLOOKUP($G232,'[1]I.'!$B$7:$AP$324,38,0),""))</f>
        <v>0</v>
      </c>
      <c r="Q232" s="71">
        <f t="shared" si="70"/>
        <v>0</v>
      </c>
      <c r="R232" s="81"/>
      <c r="S232" s="70">
        <f>IF(R232="","",IF(VLOOKUP($G232,'[1]II.'!$B$7:$AO$324,38,0)&gt;0,VLOOKUP($G232,'[1]II.'!$B$7:$AO$324,38,0),""))</f>
        <v>0</v>
      </c>
      <c r="T232" s="72">
        <f t="shared" si="72"/>
        <v>0</v>
      </c>
      <c r="U232" s="69"/>
      <c r="V232" s="70">
        <f>IF(U232="","",IF(VLOOKUP($G232,'[1]III.'!$B$7:$AO$324,38,0)&gt;0,VLOOKUP($G232,'[1]III.'!$B$7:$AO$324,38,0),""))</f>
        <v>0</v>
      </c>
      <c r="W232" s="72">
        <f aca="true" t="shared" si="73" ref="W232:W233">IF(OR(ISNUMBER(VLOOKUP(V232,$AE$4:$AG$99,2,0)),ISTEXT(VLOOKUP(V232,$AE$4:$AG$99,2,0))),VLOOKUP(V232,$AE$4:$AG$99,2,0),0)</f>
        <v>0</v>
      </c>
      <c r="X232" s="73"/>
      <c r="Y232" s="70">
        <f>IF(X232="","",IF(VLOOKUP($G232,'[1]IV.'!$B$7:$AP$324,39,0)&gt;0,VLOOKUP($G232,'[1]IV.'!$B$7:$AP$324,39,0),""))</f>
        <v>0</v>
      </c>
      <c r="Z232" s="72">
        <f t="shared" si="68"/>
        <v>0</v>
      </c>
      <c r="AA232" s="74"/>
      <c r="AB232" s="70">
        <f>IF(AA232="","",IF(VLOOKUP($G232,'[1]V.'!$B$7:$AO$324,38,0)&gt;0,VLOOKUP($G232,'[1]V.'!$B$7:$AO$324,38,0),""))</f>
        <v>0</v>
      </c>
      <c r="AC232" s="75">
        <f t="shared" si="69"/>
        <v>0</v>
      </c>
      <c r="AD232" s="113" t="e">
        <f>#N/A</f>
        <v>#N/A</v>
      </c>
      <c r="AH232" s="3">
        <f t="shared" si="59"/>
        <v>0</v>
      </c>
    </row>
    <row r="233" spans="1:34" ht="15" customHeight="1" hidden="1">
      <c r="A233" s="59">
        <v>22</v>
      </c>
      <c r="B233" s="60">
        <f t="shared" si="60"/>
        <v>0</v>
      </c>
      <c r="C233" s="60">
        <f t="shared" si="61"/>
        <v>0</v>
      </c>
      <c r="D233" s="60">
        <f t="shared" si="62"/>
        <v>0</v>
      </c>
      <c r="E233" s="60">
        <f t="shared" si="63"/>
        <v>0</v>
      </c>
      <c r="F233" s="60">
        <f t="shared" si="64"/>
        <v>0</v>
      </c>
      <c r="G233" s="180">
        <v>713</v>
      </c>
      <c r="H233" s="62" t="s">
        <v>400</v>
      </c>
      <c r="I233" s="63" t="s">
        <v>155</v>
      </c>
      <c r="J233" s="64">
        <v>2001</v>
      </c>
      <c r="K233" s="65"/>
      <c r="L233" s="79" t="s">
        <v>85</v>
      </c>
      <c r="M233" s="182" t="s">
        <v>26</v>
      </c>
      <c r="N233" s="68">
        <f t="shared" si="65"/>
        <v>0</v>
      </c>
      <c r="O233" s="80"/>
      <c r="P233" s="70">
        <f>IF(O233="","",IF(VLOOKUP($G233,'[1]I.'!$B$7:$AP$324,38,0)&gt;0,VLOOKUP($G233,'[1]I.'!$B$7:$AP$324,38,0),""))</f>
        <v>0</v>
      </c>
      <c r="Q233" s="71">
        <f>IF(OR(ISNUMBER(VLOOKUP(P233,$AE$4:$AG$99,2,0)),ISTEXT(VLOOKUP(P233,$AE$4:$AG$99,2,0))),VLOOKUP(P233,$AE$4:$AG$99,2,0),0)</f>
        <v>0</v>
      </c>
      <c r="R233" s="81"/>
      <c r="S233" s="70">
        <f>IF(R233="","",IF(VLOOKUP($G233,'[1]II.'!$B$7:$AO$324,38,0)&gt;0,VLOOKUP($G233,'[1]II.'!$B$7:$AO$324,38,0),""))</f>
        <v>0</v>
      </c>
      <c r="T233" s="72">
        <f>IF(ISNUMBER(VLOOKUP(S233,$AE$4:$AG$99,2,0)),VLOOKUP(S233,$AE$4:$AG$99,2,0),0)</f>
        <v>0</v>
      </c>
      <c r="U233" s="69"/>
      <c r="V233" s="70">
        <f>IF(U233="","",IF(VLOOKUP($G233,'[1]III.'!$B$7:$AO$324,38,0)&gt;0,VLOOKUP($G233,'[1]III.'!$B$7:$AO$324,38,0),""))</f>
        <v>0</v>
      </c>
      <c r="W233" s="72">
        <f t="shared" si="73"/>
        <v>0</v>
      </c>
      <c r="X233" s="73"/>
      <c r="Y233" s="70">
        <f>IF(X233="","",IF(VLOOKUP($G233,'[1]IV.'!$B$7:$AP$324,39,0)&gt;0,VLOOKUP($G233,'[1]IV.'!$B$7:$AP$324,39,0),""))</f>
        <v>0</v>
      </c>
      <c r="Z233" s="72">
        <f t="shared" si="68"/>
        <v>0</v>
      </c>
      <c r="AA233" s="74"/>
      <c r="AB233" s="70">
        <f>IF(AA233="","",IF(VLOOKUP($G233,'[1]V.'!$B$7:$AO$324,38,0)&gt;0,VLOOKUP($G233,'[1]V.'!$B$7:$AO$324,38,0),""))</f>
        <v>0</v>
      </c>
      <c r="AC233" s="75">
        <f t="shared" si="69"/>
        <v>0</v>
      </c>
      <c r="AD233" s="113" t="e">
        <f>#N/A</f>
        <v>#N/A</v>
      </c>
      <c r="AH233" s="3">
        <f t="shared" si="59"/>
        <v>0</v>
      </c>
    </row>
    <row r="234" spans="1:34" ht="15" customHeight="1" hidden="1">
      <c r="A234" s="59">
        <v>23</v>
      </c>
      <c r="B234" s="60">
        <f t="shared" si="60"/>
        <v>0</v>
      </c>
      <c r="C234" s="60">
        <f t="shared" si="61"/>
        <v>0</v>
      </c>
      <c r="D234" s="60">
        <f t="shared" si="62"/>
        <v>0</v>
      </c>
      <c r="E234" s="60">
        <f t="shared" si="63"/>
        <v>0</v>
      </c>
      <c r="F234" s="60">
        <f t="shared" si="64"/>
        <v>0</v>
      </c>
      <c r="G234" s="180">
        <v>716</v>
      </c>
      <c r="H234" s="149" t="s">
        <v>401</v>
      </c>
      <c r="I234" s="150" t="s">
        <v>387</v>
      </c>
      <c r="J234" s="77">
        <v>2001</v>
      </c>
      <c r="K234" s="78"/>
      <c r="L234" s="79" t="s">
        <v>402</v>
      </c>
      <c r="M234" s="182" t="s">
        <v>26</v>
      </c>
      <c r="N234" s="68">
        <f t="shared" si="65"/>
        <v>0</v>
      </c>
      <c r="O234" s="80"/>
      <c r="P234" s="70">
        <f>IF(O234="","",IF(VLOOKUP($G234,'[1]I.'!$B$7:$AP$324,38,0)&gt;0,VLOOKUP($G234,'[1]I.'!$B$7:$AP$324,38,0),""))</f>
        <v>0</v>
      </c>
      <c r="Q234" s="71">
        <f aca="true" t="shared" si="74" ref="Q234:Q261">IF(ISNUMBER(VLOOKUP(P234,$AE$4:$AG$99,2,0)),VLOOKUP(P234,$AE$4:$AG$99,2,0),0)</f>
        <v>0</v>
      </c>
      <c r="R234" s="81"/>
      <c r="S234" s="70">
        <f>IF(R234="","",IF(VLOOKUP($G234,'[1]II.'!$B$7:$AO$324,38,0)&gt;0,VLOOKUP($G234,'[1]II.'!$B$7:$AO$324,38,0),""))</f>
        <v>0</v>
      </c>
      <c r="T234" s="72">
        <f>IF(OR(ISNUMBER(VLOOKUP(S234,$AE$4:$AG$99,2,0)),ISTEXT(VLOOKUP(S234,$AE$4:$AG$99,2,0))),VLOOKUP(S234,$AE$4:$AG$99,2,0),0)</f>
        <v>0</v>
      </c>
      <c r="U234" s="69"/>
      <c r="V234" s="70">
        <f>IF(U234="","",IF(VLOOKUP($G234,'[1]III.'!$B$7:$AO$324,38,0)&gt;0,VLOOKUP($G234,'[1]III.'!$B$7:$AO$324,38,0),""))</f>
        <v>0</v>
      </c>
      <c r="W234" s="72">
        <f aca="true" t="shared" si="75" ref="W234:W235">IF(ISNUMBER(VLOOKUP(V234,$AE$4:$AG$99,2,0)),VLOOKUP(V234,$AE$4:$AG$99,2,0),0)</f>
        <v>0</v>
      </c>
      <c r="X234" s="73"/>
      <c r="Y234" s="70">
        <f>IF(X234="","",IF(VLOOKUP($G234,'[1]IV.'!$B$7:$AP$324,39,0)&gt;0,VLOOKUP($G234,'[1]IV.'!$B$7:$AP$324,39,0),""))</f>
        <v>0</v>
      </c>
      <c r="Z234" s="72">
        <f t="shared" si="68"/>
        <v>0</v>
      </c>
      <c r="AA234" s="74"/>
      <c r="AB234" s="70">
        <f>IF(AA234="","",IF(VLOOKUP($G234,'[1]V.'!$B$7:$AO$324,38,0)&gt;0,VLOOKUP($G234,'[1]V.'!$B$7:$AO$324,38,0),""))</f>
        <v>0</v>
      </c>
      <c r="AC234" s="75">
        <f t="shared" si="69"/>
        <v>0</v>
      </c>
      <c r="AD234" s="113" t="e">
        <f>#N/A</f>
        <v>#N/A</v>
      </c>
      <c r="AH234" s="3">
        <f t="shared" si="59"/>
        <v>0</v>
      </c>
    </row>
    <row r="235" spans="1:34" ht="15" customHeight="1" hidden="1">
      <c r="A235" s="59">
        <v>24</v>
      </c>
      <c r="B235" s="60">
        <f t="shared" si="60"/>
        <v>0</v>
      </c>
      <c r="C235" s="60">
        <f t="shared" si="61"/>
        <v>0</v>
      </c>
      <c r="D235" s="60">
        <f t="shared" si="62"/>
        <v>0</v>
      </c>
      <c r="E235" s="60">
        <f t="shared" si="63"/>
        <v>0</v>
      </c>
      <c r="F235" s="60">
        <f t="shared" si="64"/>
        <v>0</v>
      </c>
      <c r="G235" s="180">
        <v>718</v>
      </c>
      <c r="H235" s="62" t="s">
        <v>87</v>
      </c>
      <c r="I235" s="63" t="s">
        <v>403</v>
      </c>
      <c r="J235" s="77">
        <v>2002</v>
      </c>
      <c r="K235" s="78"/>
      <c r="L235" s="151" t="s">
        <v>88</v>
      </c>
      <c r="M235" s="182" t="s">
        <v>26</v>
      </c>
      <c r="N235" s="68">
        <f t="shared" si="65"/>
        <v>0</v>
      </c>
      <c r="O235" s="80"/>
      <c r="P235" s="70">
        <f>IF(O235="","",IF(VLOOKUP($G235,'[1]I.'!$B$7:$AP$324,38,0)&gt;0,VLOOKUP($G235,'[1]I.'!$B$7:$AP$324,38,0),""))</f>
        <v>0</v>
      </c>
      <c r="Q235" s="71">
        <f t="shared" si="74"/>
        <v>0</v>
      </c>
      <c r="R235" s="81"/>
      <c r="S235" s="70">
        <f>IF(R235="","",IF(VLOOKUP($G235,'[1]II.'!$B$7:$AO$324,38,0)&gt;0,VLOOKUP($G235,'[1]II.'!$B$7:$AO$324,38,0),""))</f>
        <v>0</v>
      </c>
      <c r="T235" s="72">
        <f>IF(ISNUMBER(VLOOKUP(S235,$AE$4:$AG$99,2,0)),VLOOKUP(S235,$AE$4:$AG$99,2,0),0)</f>
        <v>0</v>
      </c>
      <c r="U235" s="69"/>
      <c r="V235" s="70">
        <f>IF(U235="","",IF(VLOOKUP($G235,'[1]III.'!$B$7:$AO$324,38,0)&gt;0,VLOOKUP($G235,'[1]III.'!$B$7:$AO$324,38,0),""))</f>
        <v>0</v>
      </c>
      <c r="W235" s="72">
        <f t="shared" si="75"/>
        <v>0</v>
      </c>
      <c r="X235" s="73"/>
      <c r="Y235" s="70">
        <f>IF(X235="","",IF(VLOOKUP($G235,'[1]IV.'!$B$7:$AP$324,39,0)&gt;0,VLOOKUP($G235,'[1]IV.'!$B$7:$AP$324,39,0),""))</f>
        <v>0</v>
      </c>
      <c r="Z235" s="72">
        <f t="shared" si="68"/>
        <v>0</v>
      </c>
      <c r="AA235" s="74"/>
      <c r="AB235" s="70">
        <f>IF(AA235="","",IF(VLOOKUP($G235,'[1]V.'!$B$7:$AO$324,38,0)&gt;0,VLOOKUP($G235,'[1]V.'!$B$7:$AO$324,38,0),""))</f>
        <v>0</v>
      </c>
      <c r="AC235" s="75">
        <f t="shared" si="69"/>
        <v>0</v>
      </c>
      <c r="AD235" s="113" t="e">
        <f>#N/A</f>
        <v>#N/A</v>
      </c>
      <c r="AH235" s="3">
        <f t="shared" si="59"/>
        <v>0</v>
      </c>
    </row>
    <row r="236" spans="1:34" ht="15" customHeight="1" hidden="1">
      <c r="A236" s="59">
        <v>25</v>
      </c>
      <c r="B236" s="60">
        <f t="shared" si="60"/>
        <v>0</v>
      </c>
      <c r="C236" s="60">
        <f t="shared" si="61"/>
        <v>0</v>
      </c>
      <c r="D236" s="60">
        <f t="shared" si="62"/>
        <v>0</v>
      </c>
      <c r="E236" s="60">
        <f t="shared" si="63"/>
        <v>0</v>
      </c>
      <c r="F236" s="60">
        <f t="shared" si="64"/>
        <v>0</v>
      </c>
      <c r="G236" s="180">
        <v>722</v>
      </c>
      <c r="H236" s="62" t="s">
        <v>404</v>
      </c>
      <c r="I236" s="63" t="s">
        <v>234</v>
      </c>
      <c r="J236" s="64">
        <v>2001</v>
      </c>
      <c r="K236" s="65"/>
      <c r="L236" s="335" t="s">
        <v>251</v>
      </c>
      <c r="M236" s="182" t="s">
        <v>26</v>
      </c>
      <c r="N236" s="68">
        <f t="shared" si="65"/>
        <v>0</v>
      </c>
      <c r="O236" s="80"/>
      <c r="P236" s="70">
        <f>IF(O236="","",IF(VLOOKUP($G236,'[1]I.'!$B$7:$AP$324,38,0)&gt;0,VLOOKUP($G236,'[1]I.'!$B$7:$AP$324,38,0),""))</f>
        <v>0</v>
      </c>
      <c r="Q236" s="71">
        <f t="shared" si="74"/>
        <v>0</v>
      </c>
      <c r="R236" s="81"/>
      <c r="S236" s="70">
        <f>IF(R236="","",IF(VLOOKUP($G236,'[1]II.'!$B$7:$AO$324,38,0)&gt;0,VLOOKUP($G236,'[1]II.'!$B$7:$AO$324,38,0),""))</f>
        <v>0</v>
      </c>
      <c r="T236" s="72">
        <f>IF(OR(ISNUMBER(VLOOKUP(S236,$AE$4:$AG$99,2,0)),ISTEXT(VLOOKUP(S236,$AE$4:$AG$99,2,0))),VLOOKUP(S236,$AE$4:$AG$99,2,0),0)</f>
        <v>0</v>
      </c>
      <c r="U236" s="69"/>
      <c r="V236" s="70">
        <f>IF(U236="","",IF(VLOOKUP($G236,'[1]III.'!$B$7:$AO$324,38,0)&gt;0,VLOOKUP($G236,'[1]III.'!$B$7:$AO$324,38,0),""))</f>
        <v>0</v>
      </c>
      <c r="W236" s="72">
        <f>IF(OR(ISNUMBER(VLOOKUP(V236,$AE$4:$AG$99,2,0)),ISTEXT(VLOOKUP(V236,$AE$4:$AG$99,2,0))),VLOOKUP(V236,$AE$4:$AG$99,2,0),0)</f>
        <v>0</v>
      </c>
      <c r="X236" s="73"/>
      <c r="Y236" s="70">
        <f>IF(X236="","",IF(VLOOKUP($G236,'[1]IV.'!$B$7:$AP$324,39,0)&gt;0,VLOOKUP($G236,'[1]IV.'!$B$7:$AP$324,39,0),""))</f>
        <v>0</v>
      </c>
      <c r="Z236" s="72">
        <f t="shared" si="68"/>
        <v>0</v>
      </c>
      <c r="AA236" s="74"/>
      <c r="AB236" s="70">
        <f>IF(AA236="","",IF(VLOOKUP($G236,'[1]V.'!$B$7:$AO$324,38,0)&gt;0,VLOOKUP($G236,'[1]V.'!$B$7:$AO$324,38,0),""))</f>
        <v>0</v>
      </c>
      <c r="AC236" s="75">
        <f t="shared" si="69"/>
        <v>0</v>
      </c>
      <c r="AD236" s="113" t="e">
        <f>#N/A</f>
        <v>#N/A</v>
      </c>
      <c r="AH236" s="3">
        <f t="shared" si="59"/>
        <v>0</v>
      </c>
    </row>
    <row r="237" spans="1:34" ht="15" customHeight="1" hidden="1">
      <c r="A237" s="59">
        <v>26</v>
      </c>
      <c r="B237" s="60">
        <f t="shared" si="60"/>
        <v>0</v>
      </c>
      <c r="C237" s="60">
        <f t="shared" si="61"/>
        <v>0</v>
      </c>
      <c r="D237" s="60">
        <f t="shared" si="62"/>
        <v>0</v>
      </c>
      <c r="E237" s="60">
        <f t="shared" si="63"/>
        <v>0</v>
      </c>
      <c r="F237" s="60">
        <f t="shared" si="64"/>
        <v>0</v>
      </c>
      <c r="G237" s="180">
        <v>723</v>
      </c>
      <c r="H237" s="62" t="s">
        <v>405</v>
      </c>
      <c r="I237" s="63" t="s">
        <v>155</v>
      </c>
      <c r="J237" s="64">
        <v>2001</v>
      </c>
      <c r="K237" s="279"/>
      <c r="L237" s="66" t="s">
        <v>406</v>
      </c>
      <c r="M237" s="182" t="s">
        <v>26</v>
      </c>
      <c r="N237" s="68">
        <f t="shared" si="65"/>
        <v>0</v>
      </c>
      <c r="O237" s="80"/>
      <c r="P237" s="70">
        <f>IF(O237="","",IF(VLOOKUP($G237,'[1]I.'!$B$7:$AP$324,38,0)&gt;0,VLOOKUP($G237,'[1]I.'!$B$7:$AP$324,38,0),""))</f>
        <v>0</v>
      </c>
      <c r="Q237" s="71">
        <f t="shared" si="74"/>
        <v>0</v>
      </c>
      <c r="R237" s="69"/>
      <c r="S237" s="70">
        <f>IF(R237="","",IF(VLOOKUP($G237,'[1]II.'!$B$7:$AO$324,38,0)&gt;0,VLOOKUP($G237,'[1]II.'!$B$7:$AO$324,38,0),""))</f>
        <v>0</v>
      </c>
      <c r="T237" s="72">
        <f aca="true" t="shared" si="76" ref="T237:T261">IF(ISNUMBER(VLOOKUP(S237,$AE$4:$AG$99,2,0)),VLOOKUP(S237,$AE$4:$AG$99,2,0),0)</f>
        <v>0</v>
      </c>
      <c r="U237" s="69"/>
      <c r="V237" s="70">
        <f>IF(U237="","",IF(VLOOKUP($G237,'[1]III.'!$B$7:$AO$324,38,0)&gt;0,VLOOKUP($G237,'[1]III.'!$B$7:$AO$324,38,0),""))</f>
        <v>0</v>
      </c>
      <c r="W237" s="72">
        <f aca="true" t="shared" si="77" ref="W237:W261">IF(ISNUMBER(VLOOKUP(V237,$AE$4:$AG$99,2,0)),VLOOKUP(V237,$AE$4:$AG$99,2,0),0)</f>
        <v>0</v>
      </c>
      <c r="X237" s="73"/>
      <c r="Y237" s="70">
        <f>IF(X237="","",IF(VLOOKUP($G237,'[1]IV.'!$B$7:$AP$324,39,0)&gt;0,VLOOKUP($G237,'[1]IV.'!$B$7:$AP$324,39,0),""))</f>
        <v>0</v>
      </c>
      <c r="Z237" s="72">
        <f t="shared" si="68"/>
        <v>0</v>
      </c>
      <c r="AA237" s="74"/>
      <c r="AB237" s="70">
        <f>IF(AA237="","",IF(VLOOKUP($G237,'[1]V.'!$B$7:$AO$324,38,0)&gt;0,VLOOKUP($G237,'[1]V.'!$B$7:$AO$324,38,0),""))</f>
        <v>0</v>
      </c>
      <c r="AC237" s="75">
        <f t="shared" si="69"/>
        <v>0</v>
      </c>
      <c r="AD237" s="113" t="e">
        <f>#N/A</f>
        <v>#N/A</v>
      </c>
      <c r="AH237" s="3">
        <f t="shared" si="59"/>
        <v>0</v>
      </c>
    </row>
    <row r="238" spans="1:34" ht="15" customHeight="1" hidden="1">
      <c r="A238" s="59">
        <v>27</v>
      </c>
      <c r="B238" s="60">
        <f t="shared" si="60"/>
        <v>0</v>
      </c>
      <c r="C238" s="60">
        <f t="shared" si="61"/>
        <v>0</v>
      </c>
      <c r="D238" s="60">
        <f t="shared" si="62"/>
        <v>0</v>
      </c>
      <c r="E238" s="60">
        <f t="shared" si="63"/>
        <v>0</v>
      </c>
      <c r="F238" s="60">
        <f t="shared" si="64"/>
        <v>0</v>
      </c>
      <c r="G238" s="180">
        <v>727</v>
      </c>
      <c r="H238" s="62"/>
      <c r="I238" s="181"/>
      <c r="J238" s="64"/>
      <c r="K238" s="65"/>
      <c r="L238" s="66"/>
      <c r="M238" s="182"/>
      <c r="N238" s="68">
        <f t="shared" si="65"/>
        <v>0</v>
      </c>
      <c r="O238" s="80"/>
      <c r="P238" s="70">
        <f>IF(O238="","",IF(VLOOKUP($G238,'[1]I.'!$B$7:$AP$324,38,0)&gt;0,VLOOKUP($G238,'[1]I.'!$B$7:$AP$324,38,0),""))</f>
        <v>0</v>
      </c>
      <c r="Q238" s="71">
        <f t="shared" si="74"/>
        <v>0</v>
      </c>
      <c r="R238" s="69"/>
      <c r="S238" s="70">
        <f>IF(R238="","",IF(VLOOKUP($G238,'[1]II.'!$B$7:$AO$324,38,0)&gt;0,VLOOKUP($G238,'[1]II.'!$B$7:$AO$324,38,0),""))</f>
        <v>0</v>
      </c>
      <c r="T238" s="72">
        <f t="shared" si="76"/>
        <v>0</v>
      </c>
      <c r="U238" s="69"/>
      <c r="V238" s="70">
        <f>IF(U238="","",IF(VLOOKUP($G238,'[1]III.'!$B$7:$AO$324,38,0)&gt;0,VLOOKUP($G238,'[1]III.'!$B$7:$AO$324,38,0),""))</f>
        <v>0</v>
      </c>
      <c r="W238" s="72">
        <f t="shared" si="77"/>
        <v>0</v>
      </c>
      <c r="X238" s="73"/>
      <c r="Y238" s="70">
        <f>IF(X238="","",IF(VLOOKUP($G238,'[1]IV.'!$B$7:$AP$324,39,0)&gt;0,VLOOKUP($G238,'[1]IV.'!$B$7:$AP$324,39,0),""))</f>
        <v>0</v>
      </c>
      <c r="Z238" s="72">
        <f t="shared" si="68"/>
        <v>0</v>
      </c>
      <c r="AA238" s="74"/>
      <c r="AB238" s="70">
        <f>IF(AA238="","",IF(VLOOKUP($G238,'[1]V.'!$B$7:$AO$324,38,0)&gt;0,VLOOKUP($G238,'[1]V.'!$B$7:$AO$324,38,0),""))</f>
        <v>0</v>
      </c>
      <c r="AC238" s="75">
        <f t="shared" si="69"/>
        <v>0</v>
      </c>
      <c r="AD238" s="113" t="e">
        <f>#N/A</f>
        <v>#N/A</v>
      </c>
      <c r="AH238" s="3">
        <f t="shared" si="59"/>
        <v>0</v>
      </c>
    </row>
    <row r="239" spans="1:34" ht="15" customHeight="1" hidden="1">
      <c r="A239" s="59">
        <v>28</v>
      </c>
      <c r="B239" s="60">
        <f t="shared" si="60"/>
        <v>0</v>
      </c>
      <c r="C239" s="60">
        <f t="shared" si="61"/>
        <v>0</v>
      </c>
      <c r="D239" s="60">
        <f t="shared" si="62"/>
        <v>0</v>
      </c>
      <c r="E239" s="60">
        <f t="shared" si="63"/>
        <v>0</v>
      </c>
      <c r="F239" s="60">
        <f t="shared" si="64"/>
        <v>0</v>
      </c>
      <c r="G239" s="180">
        <v>728</v>
      </c>
      <c r="H239" s="89"/>
      <c r="I239" s="336"/>
      <c r="J239" s="64"/>
      <c r="K239" s="65"/>
      <c r="L239" s="66"/>
      <c r="M239" s="182"/>
      <c r="N239" s="68">
        <f t="shared" si="65"/>
        <v>0</v>
      </c>
      <c r="O239" s="80"/>
      <c r="P239" s="70">
        <f>IF(O239="","",IF(VLOOKUP($G239,'[1]I.'!$B$7:$AP$324,38,0)&gt;0,VLOOKUP($G239,'[1]I.'!$B$7:$AP$324,38,0),""))</f>
        <v>0</v>
      </c>
      <c r="Q239" s="71">
        <f t="shared" si="74"/>
        <v>0</v>
      </c>
      <c r="R239" s="69"/>
      <c r="S239" s="70">
        <f>IF(R239="","",IF(VLOOKUP($G239,'[1]II.'!$B$7:$AO$324,38,0)&gt;0,VLOOKUP($G239,'[1]II.'!$B$7:$AO$324,38,0),""))</f>
        <v>0</v>
      </c>
      <c r="T239" s="72">
        <f t="shared" si="76"/>
        <v>0</v>
      </c>
      <c r="U239" s="69"/>
      <c r="V239" s="70">
        <f>IF(U239="","",IF(VLOOKUP($G239,'[1]III.'!$B$7:$AO$324,38,0)&gt;0,VLOOKUP($G239,'[1]III.'!$B$7:$AO$324,38,0),""))</f>
        <v>0</v>
      </c>
      <c r="W239" s="72">
        <f t="shared" si="77"/>
        <v>0</v>
      </c>
      <c r="X239" s="73"/>
      <c r="Y239" s="70">
        <f>IF(X239="","",IF(VLOOKUP($G239,'[1]IV.'!$B$7:$AP$324,39,0)&gt;0,VLOOKUP($G239,'[1]IV.'!$B$7:$AP$324,39,0),""))</f>
        <v>0</v>
      </c>
      <c r="Z239" s="72">
        <f t="shared" si="68"/>
        <v>0</v>
      </c>
      <c r="AA239" s="74"/>
      <c r="AB239" s="70">
        <f>IF(AA239="","",IF(VLOOKUP($G239,'[1]V.'!$B$7:$AO$324,38,0)&gt;0,VLOOKUP($G239,'[1]V.'!$B$7:$AO$324,38,0),""))</f>
        <v>0</v>
      </c>
      <c r="AC239" s="75">
        <f t="shared" si="69"/>
        <v>0</v>
      </c>
      <c r="AD239" s="113" t="e">
        <f>#N/A</f>
        <v>#N/A</v>
      </c>
      <c r="AH239" s="3">
        <f t="shared" si="59"/>
        <v>0</v>
      </c>
    </row>
    <row r="240" spans="1:34" ht="15" customHeight="1" hidden="1">
      <c r="A240" s="59">
        <v>29</v>
      </c>
      <c r="B240" s="60">
        <f t="shared" si="60"/>
        <v>0</v>
      </c>
      <c r="C240" s="60">
        <f t="shared" si="61"/>
        <v>0</v>
      </c>
      <c r="D240" s="60">
        <f t="shared" si="62"/>
        <v>0</v>
      </c>
      <c r="E240" s="60">
        <f t="shared" si="63"/>
        <v>0</v>
      </c>
      <c r="F240" s="60">
        <f t="shared" si="64"/>
        <v>0</v>
      </c>
      <c r="G240" s="180">
        <v>729</v>
      </c>
      <c r="H240" s="89"/>
      <c r="I240" s="336"/>
      <c r="J240" s="64"/>
      <c r="K240" s="65"/>
      <c r="L240" s="66"/>
      <c r="M240" s="182"/>
      <c r="N240" s="68">
        <f t="shared" si="65"/>
        <v>0</v>
      </c>
      <c r="O240" s="80"/>
      <c r="P240" s="70">
        <f>IF(O240="","",IF(VLOOKUP($G240,'[1]I.'!$B$7:$AP$324,38,0)&gt;0,VLOOKUP($G240,'[1]I.'!$B$7:$AP$324,38,0),""))</f>
        <v>0</v>
      </c>
      <c r="Q240" s="71">
        <f t="shared" si="74"/>
        <v>0</v>
      </c>
      <c r="R240" s="69"/>
      <c r="S240" s="70">
        <f>IF(R240="","",IF(VLOOKUP($G240,'[1]II.'!$B$7:$AO$324,38,0)&gt;0,VLOOKUP($G240,'[1]II.'!$B$7:$AO$324,38,0),""))</f>
        <v>0</v>
      </c>
      <c r="T240" s="72">
        <f t="shared" si="76"/>
        <v>0</v>
      </c>
      <c r="U240" s="69"/>
      <c r="V240" s="70">
        <f>IF(U240="","",IF(VLOOKUP($G240,'[1]III.'!$B$7:$AO$324,38,0)&gt;0,VLOOKUP($G240,'[1]III.'!$B$7:$AO$324,38,0),""))</f>
        <v>0</v>
      </c>
      <c r="W240" s="72">
        <f t="shared" si="77"/>
        <v>0</v>
      </c>
      <c r="X240" s="73"/>
      <c r="Y240" s="70">
        <f>IF(X240="","",IF(VLOOKUP($G240,'[1]IV.'!$B$7:$AP$324,39,0)&gt;0,VLOOKUP($G240,'[1]IV.'!$B$7:$AP$324,39,0),""))</f>
        <v>0</v>
      </c>
      <c r="Z240" s="72">
        <f t="shared" si="68"/>
        <v>0</v>
      </c>
      <c r="AA240" s="74"/>
      <c r="AB240" s="70">
        <f>IF(AA240="","",IF(VLOOKUP($G240,'[1]V.'!$B$7:$AO$324,38,0)&gt;0,VLOOKUP($G240,'[1]V.'!$B$7:$AO$324,38,0),""))</f>
        <v>0</v>
      </c>
      <c r="AC240" s="75">
        <f t="shared" si="69"/>
        <v>0</v>
      </c>
      <c r="AD240" s="113" t="e">
        <f>#N/A</f>
        <v>#N/A</v>
      </c>
      <c r="AH240" s="3">
        <f t="shared" si="59"/>
        <v>0</v>
      </c>
    </row>
    <row r="241" spans="1:34" ht="15" customHeight="1" hidden="1">
      <c r="A241" s="59">
        <v>30</v>
      </c>
      <c r="B241" s="60">
        <f t="shared" si="60"/>
        <v>0</v>
      </c>
      <c r="C241" s="60">
        <f t="shared" si="61"/>
        <v>0</v>
      </c>
      <c r="D241" s="60">
        <f t="shared" si="62"/>
        <v>0</v>
      </c>
      <c r="E241" s="60">
        <f t="shared" si="63"/>
        <v>0</v>
      </c>
      <c r="F241" s="60">
        <f t="shared" si="64"/>
        <v>0</v>
      </c>
      <c r="G241" s="180">
        <v>730</v>
      </c>
      <c r="H241" s="89"/>
      <c r="I241" s="336"/>
      <c r="J241" s="64"/>
      <c r="K241" s="65"/>
      <c r="L241" s="66"/>
      <c r="M241" s="182"/>
      <c r="N241" s="68">
        <f t="shared" si="65"/>
        <v>0</v>
      </c>
      <c r="O241" s="80"/>
      <c r="P241" s="70">
        <f>IF(O241="","",IF(VLOOKUP($G241,'[1]I.'!$B$7:$AP$324,38,0)&gt;0,VLOOKUP($G241,'[1]I.'!$B$7:$AP$324,38,0),""))</f>
        <v>0</v>
      </c>
      <c r="Q241" s="71">
        <f t="shared" si="74"/>
        <v>0</v>
      </c>
      <c r="R241" s="69"/>
      <c r="S241" s="70">
        <f>IF(R241="","",IF(VLOOKUP($G241,'[1]II.'!$B$7:$AO$324,38,0)&gt;0,VLOOKUP($G241,'[1]II.'!$B$7:$AO$324,38,0),""))</f>
        <v>0</v>
      </c>
      <c r="T241" s="72">
        <f t="shared" si="76"/>
        <v>0</v>
      </c>
      <c r="U241" s="69"/>
      <c r="V241" s="70">
        <f>IF(U241="","",IF(VLOOKUP($G241,'[1]III.'!$B$7:$AO$324,38,0)&gt;0,VLOOKUP($G241,'[1]III.'!$B$7:$AO$324,38,0),""))</f>
        <v>0</v>
      </c>
      <c r="W241" s="72">
        <f t="shared" si="77"/>
        <v>0</v>
      </c>
      <c r="X241" s="73"/>
      <c r="Y241" s="70">
        <f>IF(X241="","",IF(VLOOKUP($G241,'[1]IV.'!$B$7:$AP$324,39,0)&gt;0,VLOOKUP($G241,'[1]IV.'!$B$7:$AP$324,39,0),""))</f>
        <v>0</v>
      </c>
      <c r="Z241" s="72">
        <f t="shared" si="68"/>
        <v>0</v>
      </c>
      <c r="AA241" s="74"/>
      <c r="AB241" s="70">
        <f>IF(AA241="","",IF(VLOOKUP($G241,'[1]V.'!$B$7:$AO$324,38,0)&gt;0,VLOOKUP($G241,'[1]V.'!$B$7:$AO$324,38,0),""))</f>
        <v>0</v>
      </c>
      <c r="AC241" s="75">
        <f t="shared" si="69"/>
        <v>0</v>
      </c>
      <c r="AD241" s="113" t="e">
        <f>#N/A</f>
        <v>#N/A</v>
      </c>
      <c r="AH241" s="3">
        <f t="shared" si="59"/>
        <v>0</v>
      </c>
    </row>
    <row r="242" spans="1:34" ht="15" customHeight="1" hidden="1">
      <c r="A242" s="147">
        <v>31</v>
      </c>
      <c r="B242" s="148">
        <f t="shared" si="60"/>
        <v>0</v>
      </c>
      <c r="C242" s="148">
        <f t="shared" si="61"/>
        <v>0</v>
      </c>
      <c r="D242" s="148">
        <f t="shared" si="62"/>
        <v>0</v>
      </c>
      <c r="E242" s="60">
        <f t="shared" si="63"/>
        <v>0</v>
      </c>
      <c r="F242" s="60">
        <f t="shared" si="64"/>
        <v>0</v>
      </c>
      <c r="G242" s="239">
        <v>731</v>
      </c>
      <c r="H242" s="337"/>
      <c r="I242" s="338"/>
      <c r="J242" s="117"/>
      <c r="K242" s="339"/>
      <c r="L242" s="119"/>
      <c r="M242" s="244"/>
      <c r="N242" s="121">
        <f t="shared" si="65"/>
        <v>0</v>
      </c>
      <c r="O242" s="245"/>
      <c r="P242" s="123">
        <f>IF(O242="","",IF(VLOOKUP($G242,'[1]I.'!$B$7:$AP$324,38,0)&gt;0,VLOOKUP($G242,'[1]I.'!$B$7:$AP$324,38,0),""))</f>
        <v>0</v>
      </c>
      <c r="Q242" s="246">
        <f t="shared" si="74"/>
        <v>0</v>
      </c>
      <c r="R242" s="127"/>
      <c r="S242" s="123">
        <f>IF(R242="","",IF(VLOOKUP($G242,'[1]II.'!$B$7:$AO$324,38,0)&gt;0,VLOOKUP($G242,'[1]II.'!$B$7:$AO$324,38,0),""))</f>
        <v>0</v>
      </c>
      <c r="T242" s="126">
        <f t="shared" si="76"/>
        <v>0</v>
      </c>
      <c r="U242" s="127"/>
      <c r="V242" s="123">
        <f>IF(U242="","",IF(VLOOKUP($G242,'[1]III.'!$B$7:$AO$324,38,0)&gt;0,VLOOKUP($G242,'[1]III.'!$B$7:$AO$324,38,0),""))</f>
        <v>0</v>
      </c>
      <c r="W242" s="126">
        <f t="shared" si="77"/>
        <v>0</v>
      </c>
      <c r="X242" s="128"/>
      <c r="Y242" s="123">
        <f>IF(X242="","",IF(VLOOKUP($G242,'[1]IV.'!$B$7:$AP$324,39,0)&gt;0,VLOOKUP($G242,'[1]IV.'!$B$7:$AP$324,39,0),""))</f>
        <v>0</v>
      </c>
      <c r="Z242" s="126">
        <f t="shared" si="68"/>
        <v>0</v>
      </c>
      <c r="AA242" s="129"/>
      <c r="AB242" s="123">
        <f>IF(AA242="","",IF(VLOOKUP($G242,'[1]V.'!$B$7:$AO$324,38,0)&gt;0,VLOOKUP($G242,'[1]V.'!$B$7:$AO$324,38,0),""))</f>
        <v>0</v>
      </c>
      <c r="AC242" s="130">
        <f t="shared" si="69"/>
        <v>0</v>
      </c>
      <c r="AD242" s="325" t="e">
        <f>#N/A</f>
        <v>#N/A</v>
      </c>
      <c r="AH242" s="3">
        <f t="shared" si="59"/>
        <v>0</v>
      </c>
    </row>
    <row r="243" spans="1:34" ht="15" customHeight="1" hidden="1">
      <c r="A243" s="154">
        <v>32</v>
      </c>
      <c r="B243" s="155">
        <f t="shared" si="60"/>
        <v>0</v>
      </c>
      <c r="C243" s="155">
        <f t="shared" si="61"/>
        <v>0</v>
      </c>
      <c r="D243" s="155">
        <f t="shared" si="62"/>
        <v>0</v>
      </c>
      <c r="E243" s="155">
        <f t="shared" si="63"/>
        <v>0</v>
      </c>
      <c r="F243" s="155">
        <f t="shared" si="64"/>
        <v>0</v>
      </c>
      <c r="G243" s="177">
        <v>732</v>
      </c>
      <c r="H243" s="340"/>
      <c r="I243" s="179"/>
      <c r="J243" s="96"/>
      <c r="K243" s="97"/>
      <c r="L243" s="111"/>
      <c r="M243" s="167"/>
      <c r="N243" s="100">
        <f t="shared" si="65"/>
        <v>0</v>
      </c>
      <c r="O243" s="112"/>
      <c r="P243" s="102">
        <f>IF(O243="","",IF(VLOOKUP($G243,'[1]I.'!$B$7:$AP$324,38,0)&gt;0,VLOOKUP($G243,'[1]I.'!$B$7:$AP$324,38,0),""))</f>
        <v>0</v>
      </c>
      <c r="Q243" s="103">
        <f t="shared" si="74"/>
        <v>0</v>
      </c>
      <c r="R243" s="101"/>
      <c r="S243" s="102">
        <f>IF(R243="","",IF(VLOOKUP($G243,'[1]II.'!$B$7:$AO$324,38,0)&gt;0,VLOOKUP($G243,'[1]II.'!$B$7:$AO$324,38,0),""))</f>
        <v>0</v>
      </c>
      <c r="T243" s="105">
        <f t="shared" si="76"/>
        <v>0</v>
      </c>
      <c r="U243" s="101"/>
      <c r="V243" s="102">
        <f>IF(U243="","",IF(VLOOKUP($G243,'[1]III.'!$B$7:$AO$324,38,0)&gt;0,VLOOKUP($G243,'[1]III.'!$B$7:$AO$324,38,0),""))</f>
        <v>0</v>
      </c>
      <c r="W243" s="105">
        <f t="shared" si="77"/>
        <v>0</v>
      </c>
      <c r="X243" s="160"/>
      <c r="Y243" s="102">
        <f>IF(X243="","",IF(VLOOKUP($G243,'[1]IV.'!$B$7:$AP$324,39,0)&gt;0,VLOOKUP($G243,'[1]IV.'!$B$7:$AP$324,39,0),""))</f>
        <v>0</v>
      </c>
      <c r="Z243" s="105">
        <f t="shared" si="68"/>
        <v>0</v>
      </c>
      <c r="AA243" s="107"/>
      <c r="AB243" s="102">
        <f>IF(AA243="","",IF(VLOOKUP($G243,'[1]V.'!$B$7:$AO$324,38,0)&gt;0,VLOOKUP($G243,'[1]V.'!$B$7:$AO$324,38,0),""))</f>
        <v>0</v>
      </c>
      <c r="AC243" s="108">
        <f t="shared" si="69"/>
        <v>0</v>
      </c>
      <c r="AD243" s="176" t="e">
        <f>#N/A</f>
        <v>#N/A</v>
      </c>
      <c r="AH243" s="3">
        <f t="shared" si="59"/>
        <v>0</v>
      </c>
    </row>
    <row r="244" spans="1:34" ht="15" customHeight="1" hidden="1">
      <c r="A244" s="154">
        <v>33</v>
      </c>
      <c r="B244" s="155">
        <f t="shared" si="60"/>
        <v>0</v>
      </c>
      <c r="C244" s="155">
        <f t="shared" si="61"/>
        <v>0</v>
      </c>
      <c r="D244" s="155">
        <f t="shared" si="62"/>
        <v>0</v>
      </c>
      <c r="E244" s="155">
        <f t="shared" si="63"/>
        <v>0</v>
      </c>
      <c r="F244" s="155">
        <f t="shared" si="64"/>
        <v>0</v>
      </c>
      <c r="G244" s="177">
        <v>733</v>
      </c>
      <c r="H244" s="340"/>
      <c r="I244" s="179"/>
      <c r="J244" s="96"/>
      <c r="K244" s="97"/>
      <c r="L244" s="111"/>
      <c r="M244" s="167"/>
      <c r="N244" s="100">
        <f t="shared" si="65"/>
        <v>0</v>
      </c>
      <c r="O244" s="112"/>
      <c r="P244" s="102">
        <f>IF(O244="","",IF(VLOOKUP($G244,'[1]I.'!$B$7:$AP$324,38,0)&gt;0,VLOOKUP($G244,'[1]I.'!$B$7:$AP$324,38,0),""))</f>
        <v>0</v>
      </c>
      <c r="Q244" s="103">
        <f t="shared" si="74"/>
        <v>0</v>
      </c>
      <c r="R244" s="101"/>
      <c r="S244" s="102">
        <f>IF(R244="","",IF(VLOOKUP($G244,'[1]II.'!$B$7:$AO$324,38,0)&gt;0,VLOOKUP($G244,'[1]II.'!$B$7:$AO$324,38,0),""))</f>
        <v>0</v>
      </c>
      <c r="T244" s="105">
        <f t="shared" si="76"/>
        <v>0</v>
      </c>
      <c r="U244" s="101"/>
      <c r="V244" s="102">
        <f>IF(U244="","",IF(VLOOKUP($G244,'[1]III.'!$B$7:$AO$324,38,0)&gt;0,VLOOKUP($G244,'[1]III.'!$B$7:$AO$324,38,0),""))</f>
        <v>0</v>
      </c>
      <c r="W244" s="105">
        <f t="shared" si="77"/>
        <v>0</v>
      </c>
      <c r="X244" s="160"/>
      <c r="Y244" s="102">
        <f>IF(X244="","",IF(VLOOKUP($G244,'[1]IV.'!$B$7:$AP$324,39,0)&gt;0,VLOOKUP($G244,'[1]IV.'!$B$7:$AP$324,39,0),""))</f>
        <v>0</v>
      </c>
      <c r="Z244" s="105">
        <f t="shared" si="68"/>
        <v>0</v>
      </c>
      <c r="AA244" s="107"/>
      <c r="AB244" s="102">
        <f>IF(AA244="","",IF(VLOOKUP($G244,'[1]V.'!$B$7:$AO$324,38,0)&gt;0,VLOOKUP($G244,'[1]V.'!$B$7:$AO$324,38,0),""))</f>
        <v>0</v>
      </c>
      <c r="AC244" s="108">
        <f t="shared" si="69"/>
        <v>0</v>
      </c>
      <c r="AD244" s="176" t="e">
        <f>#N/A</f>
        <v>#N/A</v>
      </c>
      <c r="AH244" s="3">
        <f t="shared" si="59"/>
        <v>0</v>
      </c>
    </row>
    <row r="245" spans="1:34" ht="15" customHeight="1" hidden="1">
      <c r="A245" s="154">
        <v>34</v>
      </c>
      <c r="B245" s="155">
        <f t="shared" si="60"/>
        <v>0</v>
      </c>
      <c r="C245" s="155">
        <f t="shared" si="61"/>
        <v>0</v>
      </c>
      <c r="D245" s="155">
        <f t="shared" si="62"/>
        <v>0</v>
      </c>
      <c r="E245" s="155">
        <f t="shared" si="63"/>
        <v>0</v>
      </c>
      <c r="F245" s="155">
        <f t="shared" si="64"/>
        <v>0</v>
      </c>
      <c r="G245" s="177">
        <v>734</v>
      </c>
      <c r="H245" s="340"/>
      <c r="I245" s="179"/>
      <c r="J245" s="96"/>
      <c r="K245" s="97"/>
      <c r="L245" s="111"/>
      <c r="M245" s="167"/>
      <c r="N245" s="100">
        <f t="shared" si="65"/>
        <v>0</v>
      </c>
      <c r="O245" s="112"/>
      <c r="P245" s="102">
        <f>IF(O245="","",IF(VLOOKUP($G245,'[1]I.'!$B$7:$AP$324,38,0)&gt;0,VLOOKUP($G245,'[1]I.'!$B$7:$AP$324,38,0),""))</f>
        <v>0</v>
      </c>
      <c r="Q245" s="103">
        <f t="shared" si="74"/>
        <v>0</v>
      </c>
      <c r="R245" s="101"/>
      <c r="S245" s="102">
        <f>IF(R245="","",IF(VLOOKUP($G245,'[1]II.'!$B$7:$AO$324,38,0)&gt;0,VLOOKUP($G245,'[1]II.'!$B$7:$AO$324,38,0),""))</f>
        <v>0</v>
      </c>
      <c r="T245" s="105">
        <f t="shared" si="76"/>
        <v>0</v>
      </c>
      <c r="U245" s="101"/>
      <c r="V245" s="102">
        <f>IF(U245="","",IF(VLOOKUP($G245,'[1]III.'!$B$7:$AO$324,38,0)&gt;0,VLOOKUP($G245,'[1]III.'!$B$7:$AO$324,38,0),""))</f>
        <v>0</v>
      </c>
      <c r="W245" s="105">
        <f t="shared" si="77"/>
        <v>0</v>
      </c>
      <c r="X245" s="160"/>
      <c r="Y245" s="102">
        <f>IF(X245="","",IF(VLOOKUP($G245,'[1]IV.'!$B$7:$AP$324,39,0)&gt;0,VLOOKUP($G245,'[1]IV.'!$B$7:$AP$324,39,0),""))</f>
        <v>0</v>
      </c>
      <c r="Z245" s="105">
        <f t="shared" si="68"/>
        <v>0</v>
      </c>
      <c r="AA245" s="107"/>
      <c r="AB245" s="102">
        <f>IF(AA245="","",IF(VLOOKUP($G245,'[1]V.'!$B$7:$AO$324,38,0)&gt;0,VLOOKUP($G245,'[1]V.'!$B$7:$AO$324,38,0),""))</f>
        <v>0</v>
      </c>
      <c r="AC245" s="108">
        <f t="shared" si="69"/>
        <v>0</v>
      </c>
      <c r="AD245" s="176" t="e">
        <f>#N/A</f>
        <v>#N/A</v>
      </c>
      <c r="AH245" s="3">
        <f t="shared" si="59"/>
        <v>0</v>
      </c>
    </row>
    <row r="246" spans="1:34" ht="15" customHeight="1" hidden="1">
      <c r="A246" s="154">
        <v>35</v>
      </c>
      <c r="B246" s="155">
        <f t="shared" si="60"/>
        <v>0</v>
      </c>
      <c r="C246" s="155">
        <f t="shared" si="61"/>
        <v>0</v>
      </c>
      <c r="D246" s="155">
        <f t="shared" si="62"/>
        <v>0</v>
      </c>
      <c r="E246" s="155">
        <f t="shared" si="63"/>
        <v>0</v>
      </c>
      <c r="F246" s="155">
        <f t="shared" si="64"/>
        <v>0</v>
      </c>
      <c r="G246" s="177">
        <v>735</v>
      </c>
      <c r="H246" s="340"/>
      <c r="I246" s="179"/>
      <c r="J246" s="96"/>
      <c r="K246" s="97"/>
      <c r="L246" s="111"/>
      <c r="M246" s="167"/>
      <c r="N246" s="100">
        <f t="shared" si="65"/>
        <v>0</v>
      </c>
      <c r="O246" s="112"/>
      <c r="P246" s="102">
        <f>IF(O246="","",IF(VLOOKUP($G246,'[1]I.'!$B$7:$AP$324,38,0)&gt;0,VLOOKUP($G246,'[1]I.'!$B$7:$AP$324,38,0),""))</f>
        <v>0</v>
      </c>
      <c r="Q246" s="103">
        <f t="shared" si="74"/>
        <v>0</v>
      </c>
      <c r="R246" s="101"/>
      <c r="S246" s="102">
        <f>IF(R246="","",IF(VLOOKUP($G246,'[1]II.'!$B$7:$AO$324,38,0)&gt;0,VLOOKUP($G246,'[1]II.'!$B$7:$AO$324,38,0),""))</f>
        <v>0</v>
      </c>
      <c r="T246" s="105">
        <f t="shared" si="76"/>
        <v>0</v>
      </c>
      <c r="U246" s="101"/>
      <c r="V246" s="102">
        <f>IF(U246="","",IF(VLOOKUP($G246,'[1]III.'!$B$7:$AO$324,38,0)&gt;0,VLOOKUP($G246,'[1]III.'!$B$7:$AO$324,38,0),""))</f>
        <v>0</v>
      </c>
      <c r="W246" s="105">
        <f t="shared" si="77"/>
        <v>0</v>
      </c>
      <c r="X246" s="160"/>
      <c r="Y246" s="102">
        <f>IF(X246="","",IF(VLOOKUP($G246,'[1]IV.'!$B$7:$AP$324,39,0)&gt;0,VLOOKUP($G246,'[1]IV.'!$B$7:$AP$324,39,0),""))</f>
        <v>0</v>
      </c>
      <c r="Z246" s="105">
        <f t="shared" si="68"/>
        <v>0</v>
      </c>
      <c r="AA246" s="107"/>
      <c r="AB246" s="102">
        <f>IF(AA246="","",IF(VLOOKUP($G246,'[1]V.'!$B$7:$AO$324,38,0)&gt;0,VLOOKUP($G246,'[1]V.'!$B$7:$AO$324,38,0),""))</f>
        <v>0</v>
      </c>
      <c r="AC246" s="108">
        <f t="shared" si="69"/>
        <v>0</v>
      </c>
      <c r="AD246" s="176" t="e">
        <f>#N/A</f>
        <v>#N/A</v>
      </c>
      <c r="AH246" s="3">
        <f t="shared" si="59"/>
        <v>0</v>
      </c>
    </row>
    <row r="247" spans="1:34" ht="15" customHeight="1" hidden="1">
      <c r="A247" s="154">
        <v>36</v>
      </c>
      <c r="B247" s="155">
        <f t="shared" si="60"/>
        <v>0</v>
      </c>
      <c r="C247" s="155">
        <f t="shared" si="61"/>
        <v>0</v>
      </c>
      <c r="D247" s="155">
        <f t="shared" si="62"/>
        <v>0</v>
      </c>
      <c r="E247" s="155">
        <f t="shared" si="63"/>
        <v>0</v>
      </c>
      <c r="F247" s="155">
        <f t="shared" si="64"/>
        <v>0</v>
      </c>
      <c r="G247" s="177">
        <v>736</v>
      </c>
      <c r="H247" s="340"/>
      <c r="I247" s="179"/>
      <c r="J247" s="96"/>
      <c r="K247" s="97"/>
      <c r="L247" s="111"/>
      <c r="M247" s="167"/>
      <c r="N247" s="100">
        <f t="shared" si="65"/>
        <v>0</v>
      </c>
      <c r="O247" s="112"/>
      <c r="P247" s="102">
        <f>IF(O247="","",IF(VLOOKUP($G247,'[1]I.'!$B$7:$AP$324,38,0)&gt;0,VLOOKUP($G247,'[1]I.'!$B$7:$AP$324,38,0),""))</f>
        <v>0</v>
      </c>
      <c r="Q247" s="103">
        <f t="shared" si="74"/>
        <v>0</v>
      </c>
      <c r="R247" s="101"/>
      <c r="S247" s="102">
        <f>IF(R247="","",IF(VLOOKUP($G247,'[1]II.'!$B$7:$AO$324,38,0)&gt;0,VLOOKUP($G247,'[1]II.'!$B$7:$AO$324,38,0),""))</f>
        <v>0</v>
      </c>
      <c r="T247" s="105">
        <f t="shared" si="76"/>
        <v>0</v>
      </c>
      <c r="U247" s="101"/>
      <c r="V247" s="102">
        <f>IF(U247="","",IF(VLOOKUP($G247,'[1]III.'!$B$7:$AO$324,38,0)&gt;0,VLOOKUP($G247,'[1]III.'!$B$7:$AO$324,38,0),""))</f>
        <v>0</v>
      </c>
      <c r="W247" s="105">
        <f t="shared" si="77"/>
        <v>0</v>
      </c>
      <c r="X247" s="160"/>
      <c r="Y247" s="102">
        <f>IF(X247="","",IF(VLOOKUP($G247,'[1]IV.'!$B$7:$AP$324,39,0)&gt;0,VLOOKUP($G247,'[1]IV.'!$B$7:$AP$324,39,0),""))</f>
        <v>0</v>
      </c>
      <c r="Z247" s="105">
        <f t="shared" si="68"/>
        <v>0</v>
      </c>
      <c r="AA247" s="107"/>
      <c r="AB247" s="102">
        <f>IF(AA247="","",IF(VLOOKUP($G247,'[1]V.'!$B$7:$AO$324,38,0)&gt;0,VLOOKUP($G247,'[1]V.'!$B$7:$AO$324,38,0),""))</f>
        <v>0</v>
      </c>
      <c r="AC247" s="108">
        <f t="shared" si="69"/>
        <v>0</v>
      </c>
      <c r="AD247" s="176" t="e">
        <f>#N/A</f>
        <v>#N/A</v>
      </c>
      <c r="AH247" s="3">
        <f t="shared" si="59"/>
        <v>0</v>
      </c>
    </row>
    <row r="248" spans="1:34" ht="15" customHeight="1" hidden="1">
      <c r="A248" s="154">
        <v>37</v>
      </c>
      <c r="B248" s="155">
        <f t="shared" si="60"/>
        <v>0</v>
      </c>
      <c r="C248" s="155">
        <f t="shared" si="61"/>
        <v>0</v>
      </c>
      <c r="D248" s="155">
        <f t="shared" si="62"/>
        <v>0</v>
      </c>
      <c r="E248" s="155">
        <f t="shared" si="63"/>
        <v>0</v>
      </c>
      <c r="F248" s="155">
        <f t="shared" si="64"/>
        <v>0</v>
      </c>
      <c r="G248" s="177">
        <v>737</v>
      </c>
      <c r="H248" s="340"/>
      <c r="I248" s="179"/>
      <c r="J248" s="96"/>
      <c r="K248" s="97"/>
      <c r="L248" s="111"/>
      <c r="M248" s="167"/>
      <c r="N248" s="100">
        <f t="shared" si="65"/>
        <v>0</v>
      </c>
      <c r="O248" s="112"/>
      <c r="P248" s="102">
        <f>IF(O248="","",IF(VLOOKUP($G248,'[1]I.'!$B$7:$AP$324,38,0)&gt;0,VLOOKUP($G248,'[1]I.'!$B$7:$AP$324,38,0),""))</f>
        <v>0</v>
      </c>
      <c r="Q248" s="103">
        <f t="shared" si="74"/>
        <v>0</v>
      </c>
      <c r="R248" s="101"/>
      <c r="S248" s="102">
        <f>IF(R248="","",IF(VLOOKUP($G248,'[1]II.'!$B$7:$AO$324,38,0)&gt;0,VLOOKUP($G248,'[1]II.'!$B$7:$AO$324,38,0),""))</f>
        <v>0</v>
      </c>
      <c r="T248" s="105">
        <f t="shared" si="76"/>
        <v>0</v>
      </c>
      <c r="U248" s="101"/>
      <c r="V248" s="102">
        <f>IF(U248="","",IF(VLOOKUP($G248,'[1]III.'!$B$7:$AO$324,38,0)&gt;0,VLOOKUP($G248,'[1]III.'!$B$7:$AO$324,38,0),""))</f>
        <v>0</v>
      </c>
      <c r="W248" s="105">
        <f t="shared" si="77"/>
        <v>0</v>
      </c>
      <c r="X248" s="160"/>
      <c r="Y248" s="102">
        <f>IF(X248="","",IF(VLOOKUP($G248,'[1]IV.'!$B$7:$AP$324,39,0)&gt;0,VLOOKUP($G248,'[1]IV.'!$B$7:$AP$324,39,0),""))</f>
        <v>0</v>
      </c>
      <c r="Z248" s="105">
        <f t="shared" si="68"/>
        <v>0</v>
      </c>
      <c r="AA248" s="107"/>
      <c r="AB248" s="102">
        <f>IF(AA248="","",IF(VLOOKUP($G248,'[1]V.'!$B$7:$AO$324,38,0)&gt;0,VLOOKUP($G248,'[1]V.'!$B$7:$AO$324,38,0),""))</f>
        <v>0</v>
      </c>
      <c r="AC248" s="108">
        <f t="shared" si="69"/>
        <v>0</v>
      </c>
      <c r="AD248" s="176" t="e">
        <f>#N/A</f>
        <v>#N/A</v>
      </c>
      <c r="AH248" s="3">
        <f t="shared" si="59"/>
        <v>0</v>
      </c>
    </row>
    <row r="249" spans="1:34" ht="15" customHeight="1" hidden="1">
      <c r="A249" s="154">
        <v>38</v>
      </c>
      <c r="B249" s="155">
        <f t="shared" si="60"/>
        <v>0</v>
      </c>
      <c r="C249" s="155">
        <f t="shared" si="61"/>
        <v>0</v>
      </c>
      <c r="D249" s="155">
        <f t="shared" si="62"/>
        <v>0</v>
      </c>
      <c r="E249" s="155">
        <f t="shared" si="63"/>
        <v>0</v>
      </c>
      <c r="F249" s="155">
        <f t="shared" si="64"/>
        <v>0</v>
      </c>
      <c r="G249" s="177">
        <v>738</v>
      </c>
      <c r="H249" s="340"/>
      <c r="I249" s="179"/>
      <c r="J249" s="96"/>
      <c r="K249" s="97"/>
      <c r="L249" s="111"/>
      <c r="M249" s="167"/>
      <c r="N249" s="100">
        <f t="shared" si="65"/>
        <v>0</v>
      </c>
      <c r="O249" s="112"/>
      <c r="P249" s="102">
        <f>IF(O249="","",IF(VLOOKUP($G249,'[1]I.'!$B$7:$AP$324,38,0)&gt;0,VLOOKUP($G249,'[1]I.'!$B$7:$AP$324,38,0),""))</f>
        <v>0</v>
      </c>
      <c r="Q249" s="103">
        <f t="shared" si="74"/>
        <v>0</v>
      </c>
      <c r="R249" s="101"/>
      <c r="S249" s="102">
        <f>IF(R249="","",IF(VLOOKUP($G249,'[1]II.'!$B$7:$AO$324,38,0)&gt;0,VLOOKUP($G249,'[1]II.'!$B$7:$AO$324,38,0),""))</f>
        <v>0</v>
      </c>
      <c r="T249" s="105">
        <f t="shared" si="76"/>
        <v>0</v>
      </c>
      <c r="U249" s="101"/>
      <c r="V249" s="102">
        <f>IF(U249="","",IF(VLOOKUP($G249,'[1]III.'!$B$7:$AO$324,38,0)&gt;0,VLOOKUP($G249,'[1]III.'!$B$7:$AO$324,38,0),""))</f>
        <v>0</v>
      </c>
      <c r="W249" s="105">
        <f t="shared" si="77"/>
        <v>0</v>
      </c>
      <c r="X249" s="160"/>
      <c r="Y249" s="102">
        <f>IF(X249="","",IF(VLOOKUP($G249,'[1]IV.'!$B$7:$AP$324,39,0)&gt;0,VLOOKUP($G249,'[1]IV.'!$B$7:$AP$324,39,0),""))</f>
        <v>0</v>
      </c>
      <c r="Z249" s="105">
        <f t="shared" si="68"/>
        <v>0</v>
      </c>
      <c r="AA249" s="107"/>
      <c r="AB249" s="102">
        <f>IF(AA249="","",IF(VLOOKUP($G249,'[1]V.'!$B$7:$AO$324,38,0)&gt;0,VLOOKUP($G249,'[1]V.'!$B$7:$AO$324,38,0),""))</f>
        <v>0</v>
      </c>
      <c r="AC249" s="108">
        <f t="shared" si="69"/>
        <v>0</v>
      </c>
      <c r="AD249" s="176" t="e">
        <f>#N/A</f>
        <v>#N/A</v>
      </c>
      <c r="AH249" s="3">
        <f t="shared" si="59"/>
        <v>0</v>
      </c>
    </row>
    <row r="250" spans="1:34" ht="15" customHeight="1" hidden="1">
      <c r="A250" s="154">
        <v>39</v>
      </c>
      <c r="B250" s="155">
        <f t="shared" si="60"/>
        <v>0</v>
      </c>
      <c r="C250" s="155">
        <f t="shared" si="61"/>
        <v>0</v>
      </c>
      <c r="D250" s="155">
        <f t="shared" si="62"/>
        <v>0</v>
      </c>
      <c r="E250" s="155">
        <f t="shared" si="63"/>
        <v>0</v>
      </c>
      <c r="F250" s="155">
        <f t="shared" si="64"/>
        <v>0</v>
      </c>
      <c r="G250" s="177">
        <v>739</v>
      </c>
      <c r="H250" s="340"/>
      <c r="I250" s="179"/>
      <c r="J250" s="96"/>
      <c r="K250" s="97"/>
      <c r="L250" s="111"/>
      <c r="M250" s="167"/>
      <c r="N250" s="100">
        <f t="shared" si="65"/>
        <v>0</v>
      </c>
      <c r="O250" s="112"/>
      <c r="P250" s="102">
        <f>IF(O250="","",IF(VLOOKUP($G250,'[1]I.'!$B$7:$AP$324,38,0)&gt;0,VLOOKUP($G250,'[1]I.'!$B$7:$AP$324,38,0),""))</f>
        <v>0</v>
      </c>
      <c r="Q250" s="103">
        <f t="shared" si="74"/>
        <v>0</v>
      </c>
      <c r="R250" s="101"/>
      <c r="S250" s="102">
        <f>IF(R250="","",IF(VLOOKUP($G250,'[1]II.'!$B$7:$AO$324,38,0)&gt;0,VLOOKUP($G250,'[1]II.'!$B$7:$AO$324,38,0),""))</f>
        <v>0</v>
      </c>
      <c r="T250" s="105">
        <f t="shared" si="76"/>
        <v>0</v>
      </c>
      <c r="U250" s="101"/>
      <c r="V250" s="102">
        <f>IF(U250="","",IF(VLOOKUP($G250,'[1]III.'!$B$7:$AO$324,38,0)&gt;0,VLOOKUP($G250,'[1]III.'!$B$7:$AO$324,38,0),""))</f>
        <v>0</v>
      </c>
      <c r="W250" s="105">
        <f t="shared" si="77"/>
        <v>0</v>
      </c>
      <c r="X250" s="160"/>
      <c r="Y250" s="102">
        <f>IF(X250="","",IF(VLOOKUP($G250,'[1]IV.'!$B$7:$AP$324,39,0)&gt;0,VLOOKUP($G250,'[1]IV.'!$B$7:$AP$324,39,0),""))</f>
        <v>0</v>
      </c>
      <c r="Z250" s="105">
        <f t="shared" si="68"/>
        <v>0</v>
      </c>
      <c r="AA250" s="107"/>
      <c r="AB250" s="102">
        <f>IF(AA250="","",IF(VLOOKUP($G250,'[1]V.'!$B$7:$AO$324,38,0)&gt;0,VLOOKUP($G250,'[1]V.'!$B$7:$AO$324,38,0),""))</f>
        <v>0</v>
      </c>
      <c r="AC250" s="108">
        <f t="shared" si="69"/>
        <v>0</v>
      </c>
      <c r="AD250" s="176" t="e">
        <f>#N/A</f>
        <v>#N/A</v>
      </c>
      <c r="AH250" s="3">
        <f t="shared" si="59"/>
        <v>0</v>
      </c>
    </row>
    <row r="251" spans="1:34" ht="15" customHeight="1" hidden="1">
      <c r="A251" s="154">
        <v>40</v>
      </c>
      <c r="B251" s="155">
        <f t="shared" si="60"/>
        <v>0</v>
      </c>
      <c r="C251" s="155">
        <f t="shared" si="61"/>
        <v>0</v>
      </c>
      <c r="D251" s="155">
        <f t="shared" si="62"/>
        <v>0</v>
      </c>
      <c r="E251" s="155">
        <f t="shared" si="63"/>
        <v>0</v>
      </c>
      <c r="F251" s="155">
        <f t="shared" si="64"/>
        <v>0</v>
      </c>
      <c r="G251" s="177">
        <v>740</v>
      </c>
      <c r="H251" s="340"/>
      <c r="I251" s="179"/>
      <c r="J251" s="96"/>
      <c r="K251" s="97"/>
      <c r="L251" s="111"/>
      <c r="M251" s="167"/>
      <c r="N251" s="100">
        <f t="shared" si="65"/>
        <v>0</v>
      </c>
      <c r="O251" s="112"/>
      <c r="P251" s="102">
        <f>IF(O251="","",IF(VLOOKUP($G251,'[1]I.'!$B$7:$AP$324,38,0)&gt;0,VLOOKUP($G251,'[1]I.'!$B$7:$AP$324,38,0),""))</f>
        <v>0</v>
      </c>
      <c r="Q251" s="103">
        <f t="shared" si="74"/>
        <v>0</v>
      </c>
      <c r="R251" s="101"/>
      <c r="S251" s="102">
        <f>IF(R251="","",IF(VLOOKUP($G251,'[1]II.'!$B$7:$AO$324,38,0)&gt;0,VLOOKUP($G251,'[1]II.'!$B$7:$AO$324,38,0),""))</f>
        <v>0</v>
      </c>
      <c r="T251" s="105">
        <f t="shared" si="76"/>
        <v>0</v>
      </c>
      <c r="U251" s="101"/>
      <c r="V251" s="102">
        <f>IF(U251="","",IF(VLOOKUP($G251,'[1]III.'!$B$7:$AO$324,38,0)&gt;0,VLOOKUP($G251,'[1]III.'!$B$7:$AO$324,38,0),""))</f>
        <v>0</v>
      </c>
      <c r="W251" s="105">
        <f t="shared" si="77"/>
        <v>0</v>
      </c>
      <c r="X251" s="160"/>
      <c r="Y251" s="102">
        <f>IF(X251="","",IF(VLOOKUP($G251,'[1]IV.'!$B$7:$AP$324,39,0)&gt;0,VLOOKUP($G251,'[1]IV.'!$B$7:$AP$324,39,0),""))</f>
        <v>0</v>
      </c>
      <c r="Z251" s="105">
        <f t="shared" si="68"/>
        <v>0</v>
      </c>
      <c r="AA251" s="107"/>
      <c r="AB251" s="102">
        <f>IF(AA251="","",IF(VLOOKUP($G251,'[1]V.'!$B$7:$AO$324,38,0)&gt;0,VLOOKUP($G251,'[1]V.'!$B$7:$AO$324,38,0),""))</f>
        <v>0</v>
      </c>
      <c r="AC251" s="108">
        <f t="shared" si="69"/>
        <v>0</v>
      </c>
      <c r="AD251" s="176" t="e">
        <f>#N/A</f>
        <v>#N/A</v>
      </c>
      <c r="AH251" s="3">
        <f t="shared" si="59"/>
        <v>0</v>
      </c>
    </row>
    <row r="252" spans="1:34" ht="15" customHeight="1" hidden="1">
      <c r="A252" s="154">
        <v>41</v>
      </c>
      <c r="B252" s="155">
        <f t="shared" si="60"/>
        <v>0</v>
      </c>
      <c r="C252" s="155">
        <f t="shared" si="61"/>
        <v>0</v>
      </c>
      <c r="D252" s="155">
        <f t="shared" si="62"/>
        <v>0</v>
      </c>
      <c r="E252" s="155">
        <f t="shared" si="63"/>
        <v>0</v>
      </c>
      <c r="F252" s="155">
        <f t="shared" si="64"/>
        <v>0</v>
      </c>
      <c r="G252" s="177">
        <v>741</v>
      </c>
      <c r="H252" s="340"/>
      <c r="I252" s="179"/>
      <c r="J252" s="96"/>
      <c r="K252" s="97"/>
      <c r="L252" s="111"/>
      <c r="M252" s="167"/>
      <c r="N252" s="100">
        <f t="shared" si="65"/>
        <v>0</v>
      </c>
      <c r="O252" s="112"/>
      <c r="P252" s="102">
        <f>IF(O252="","",IF(VLOOKUP($G252,'[1]I.'!$B$7:$AP$324,38,0)&gt;0,VLOOKUP($G252,'[1]I.'!$B$7:$AP$324,38,0),""))</f>
        <v>0</v>
      </c>
      <c r="Q252" s="103">
        <f t="shared" si="74"/>
        <v>0</v>
      </c>
      <c r="R252" s="101"/>
      <c r="S252" s="102">
        <f>IF(R252="","",IF(VLOOKUP($G252,'[1]II.'!$B$7:$AO$324,38,0)&gt;0,VLOOKUP($G252,'[1]II.'!$B$7:$AO$324,38,0),""))</f>
        <v>0</v>
      </c>
      <c r="T252" s="105">
        <f t="shared" si="76"/>
        <v>0</v>
      </c>
      <c r="U252" s="101"/>
      <c r="V252" s="102">
        <f>IF(U252="","",IF(VLOOKUP($G252,'[1]III.'!$B$7:$AO$324,38,0)&gt;0,VLOOKUP($G252,'[1]III.'!$B$7:$AO$324,38,0),""))</f>
        <v>0</v>
      </c>
      <c r="W252" s="105">
        <f t="shared" si="77"/>
        <v>0</v>
      </c>
      <c r="X252" s="160"/>
      <c r="Y252" s="102">
        <f>IF(X252="","",IF(VLOOKUP($G252,'[1]IV.'!$B$7:$AP$324,39,0)&gt;0,VLOOKUP($G252,'[1]IV.'!$B$7:$AP$324,39,0),""))</f>
        <v>0</v>
      </c>
      <c r="Z252" s="105">
        <f t="shared" si="68"/>
        <v>0</v>
      </c>
      <c r="AA252" s="107"/>
      <c r="AB252" s="102">
        <f>IF(AA252="","",IF(VLOOKUP($G252,'[1]V.'!$B$7:$AO$324,38,0)&gt;0,VLOOKUP($G252,'[1]V.'!$B$7:$AO$324,38,0),""))</f>
        <v>0</v>
      </c>
      <c r="AC252" s="108">
        <f t="shared" si="69"/>
        <v>0</v>
      </c>
      <c r="AD252" s="176" t="e">
        <f>#N/A</f>
        <v>#N/A</v>
      </c>
      <c r="AH252" s="3">
        <f t="shared" si="59"/>
        <v>0</v>
      </c>
    </row>
    <row r="253" spans="1:34" ht="15" customHeight="1" hidden="1">
      <c r="A253" s="154">
        <v>42</v>
      </c>
      <c r="B253" s="155">
        <f t="shared" si="60"/>
        <v>0</v>
      </c>
      <c r="C253" s="155">
        <f t="shared" si="61"/>
        <v>0</v>
      </c>
      <c r="D253" s="155">
        <f t="shared" si="62"/>
        <v>0</v>
      </c>
      <c r="E253" s="155">
        <f t="shared" si="63"/>
        <v>0</v>
      </c>
      <c r="F253" s="155">
        <f t="shared" si="64"/>
        <v>0</v>
      </c>
      <c r="G253" s="177">
        <v>742</v>
      </c>
      <c r="H253" s="340"/>
      <c r="I253" s="179"/>
      <c r="J253" s="96"/>
      <c r="K253" s="97"/>
      <c r="L253" s="111"/>
      <c r="M253" s="189"/>
      <c r="N253" s="100">
        <f t="shared" si="65"/>
        <v>0</v>
      </c>
      <c r="O253" s="112"/>
      <c r="P253" s="102">
        <f>IF(O253="","",IF(VLOOKUP($G253,'[1]I.'!$B$7:$AP$324,38,0)&gt;0,VLOOKUP($G253,'[1]I.'!$B$7:$AP$324,38,0),""))</f>
        <v>0</v>
      </c>
      <c r="Q253" s="103">
        <f t="shared" si="74"/>
        <v>0</v>
      </c>
      <c r="R253" s="101"/>
      <c r="S253" s="102">
        <f>IF(R253="","",IF(VLOOKUP($G253,'[1]II.'!$B$7:$AO$324,38,0)&gt;0,VLOOKUP($G253,'[1]II.'!$B$7:$AO$324,38,0),""))</f>
        <v>0</v>
      </c>
      <c r="T253" s="105">
        <f t="shared" si="76"/>
        <v>0</v>
      </c>
      <c r="U253" s="101"/>
      <c r="V253" s="190">
        <f>IF(U253="","",IF(VLOOKUP($G253,'[1]III.'!$B$7:$AO$324,38,0)&gt;0,VLOOKUP($G253,'[1]III.'!$B$7:$AO$324,38,0),""))</f>
        <v>0</v>
      </c>
      <c r="W253" s="142">
        <f t="shared" si="77"/>
        <v>0</v>
      </c>
      <c r="X253" s="191"/>
      <c r="Y253" s="190">
        <f>IF(X253="","",IF(VLOOKUP($G253,'[1]IV.'!$B$7:$AP$324,39,0)&gt;0,VLOOKUP($G253,'[1]IV.'!$B$7:$AP$324,39,0),""))</f>
        <v>0</v>
      </c>
      <c r="Z253" s="142">
        <f t="shared" si="68"/>
        <v>0</v>
      </c>
      <c r="AA253" s="192"/>
      <c r="AB253" s="190">
        <f>IF(AA253="","",IF(VLOOKUP($G253,'[1]V.'!$B$7:$AO$324,38,0)&gt;0,VLOOKUP($G253,'[1]V.'!$B$7:$AO$324,38,0),""))</f>
        <v>0</v>
      </c>
      <c r="AC253" s="146">
        <f t="shared" si="69"/>
        <v>0</v>
      </c>
      <c r="AD253" s="176" t="e">
        <f>#N/A</f>
        <v>#N/A</v>
      </c>
      <c r="AH253" s="3">
        <f t="shared" si="59"/>
        <v>0</v>
      </c>
    </row>
    <row r="254" spans="1:34" ht="15" customHeight="1" hidden="1">
      <c r="A254" s="154">
        <v>43</v>
      </c>
      <c r="B254" s="155">
        <f t="shared" si="60"/>
        <v>0</v>
      </c>
      <c r="C254" s="155">
        <f t="shared" si="61"/>
        <v>0</v>
      </c>
      <c r="D254" s="155">
        <f t="shared" si="62"/>
        <v>0</v>
      </c>
      <c r="E254" s="155">
        <f t="shared" si="63"/>
        <v>0</v>
      </c>
      <c r="F254" s="155">
        <f t="shared" si="64"/>
        <v>0</v>
      </c>
      <c r="G254" s="177">
        <v>743</v>
      </c>
      <c r="H254" s="340"/>
      <c r="I254" s="179"/>
      <c r="J254" s="96"/>
      <c r="K254" s="97"/>
      <c r="L254" s="111"/>
      <c r="M254" s="167"/>
      <c r="N254" s="100">
        <f t="shared" si="65"/>
        <v>0</v>
      </c>
      <c r="O254" s="112"/>
      <c r="P254" s="102">
        <f>IF(O254="","",IF(VLOOKUP($G254,'[1]I.'!$B$7:$AP$324,38,0)&gt;0,VLOOKUP($G254,'[1]I.'!$B$7:$AP$324,38,0),""))</f>
        <v>0</v>
      </c>
      <c r="Q254" s="103">
        <f t="shared" si="74"/>
        <v>0</v>
      </c>
      <c r="R254" s="101"/>
      <c r="S254" s="102">
        <f>IF(R254="","",IF(VLOOKUP($G254,'[1]II.'!$B$7:$AO$324,38,0)&gt;0,VLOOKUP($G254,'[1]II.'!$B$7:$AO$324,38,0),""))</f>
        <v>0</v>
      </c>
      <c r="T254" s="105">
        <f t="shared" si="76"/>
        <v>0</v>
      </c>
      <c r="U254" s="101"/>
      <c r="V254" s="102">
        <f>IF(U254="","",IF(VLOOKUP($G254,'[1]III.'!$B$7:$AO$324,38,0)&gt;0,VLOOKUP($G254,'[1]III.'!$B$7:$AO$324,38,0),""))</f>
        <v>0</v>
      </c>
      <c r="W254" s="105">
        <f t="shared" si="77"/>
        <v>0</v>
      </c>
      <c r="X254" s="160"/>
      <c r="Y254" s="102">
        <f>IF(X254="","",IF(VLOOKUP($G254,'[1]IV.'!$B$7:$AP$324,39,0)&gt;0,VLOOKUP($G254,'[1]IV.'!$B$7:$AP$324,39,0),""))</f>
        <v>0</v>
      </c>
      <c r="Z254" s="105">
        <f t="shared" si="68"/>
        <v>0</v>
      </c>
      <c r="AA254" s="107"/>
      <c r="AB254" s="102">
        <f>IF(AA254="","",IF(VLOOKUP($G254,'[1]V.'!$B$7:$AO$324,38,0)&gt;0,VLOOKUP($G254,'[1]V.'!$B$7:$AO$324,38,0),""))</f>
        <v>0</v>
      </c>
      <c r="AC254" s="108">
        <f t="shared" si="69"/>
        <v>0</v>
      </c>
      <c r="AD254" s="176" t="e">
        <f>#N/A</f>
        <v>#N/A</v>
      </c>
      <c r="AH254" s="3">
        <f t="shared" si="59"/>
        <v>0</v>
      </c>
    </row>
    <row r="255" spans="1:34" ht="15" customHeight="1" hidden="1">
      <c r="A255" s="154">
        <v>44</v>
      </c>
      <c r="B255" s="155">
        <f t="shared" si="60"/>
        <v>0</v>
      </c>
      <c r="C255" s="155">
        <f t="shared" si="61"/>
        <v>0</v>
      </c>
      <c r="D255" s="155">
        <f t="shared" si="62"/>
        <v>0</v>
      </c>
      <c r="E255" s="155">
        <f t="shared" si="63"/>
        <v>0</v>
      </c>
      <c r="F255" s="155">
        <f t="shared" si="64"/>
        <v>0</v>
      </c>
      <c r="G255" s="177">
        <v>744</v>
      </c>
      <c r="H255" s="340"/>
      <c r="I255" s="179"/>
      <c r="J255" s="96"/>
      <c r="K255" s="97"/>
      <c r="L255" s="111"/>
      <c r="M255" s="167"/>
      <c r="N255" s="100">
        <f t="shared" si="65"/>
        <v>0</v>
      </c>
      <c r="O255" s="112"/>
      <c r="P255" s="102">
        <f>IF(O255="","",IF(VLOOKUP($G255,'[1]I.'!$B$7:$AP$324,38,0)&gt;0,VLOOKUP($G255,'[1]I.'!$B$7:$AP$324,38,0),""))</f>
        <v>0</v>
      </c>
      <c r="Q255" s="103">
        <f t="shared" si="74"/>
        <v>0</v>
      </c>
      <c r="R255" s="101"/>
      <c r="S255" s="102">
        <f>IF(R255="","",IF(VLOOKUP($G255,'[1]II.'!$B$7:$AO$324,38,0)&gt;0,VLOOKUP($G255,'[1]II.'!$B$7:$AO$324,38,0),""))</f>
        <v>0</v>
      </c>
      <c r="T255" s="105">
        <f t="shared" si="76"/>
        <v>0</v>
      </c>
      <c r="U255" s="101"/>
      <c r="V255" s="102">
        <f>IF(U255="","",IF(VLOOKUP($G255,'[1]III.'!$B$7:$AO$324,38,0)&gt;0,VLOOKUP($G255,'[1]III.'!$B$7:$AO$324,38,0),""))</f>
        <v>0</v>
      </c>
      <c r="W255" s="105">
        <f t="shared" si="77"/>
        <v>0</v>
      </c>
      <c r="X255" s="160"/>
      <c r="Y255" s="102">
        <f>IF(X255="","",IF(VLOOKUP($G255,'[1]IV.'!$B$7:$AP$324,39,0)&gt;0,VLOOKUP($G255,'[1]IV.'!$B$7:$AP$324,39,0),""))</f>
        <v>0</v>
      </c>
      <c r="Z255" s="105">
        <f t="shared" si="68"/>
        <v>0</v>
      </c>
      <c r="AA255" s="107"/>
      <c r="AB255" s="102">
        <f>IF(AA255="","",IF(VLOOKUP($G255,'[1]V.'!$B$7:$AO$324,38,0)&gt;0,VLOOKUP($G255,'[1]V.'!$B$7:$AO$324,38,0),""))</f>
        <v>0</v>
      </c>
      <c r="AC255" s="108">
        <f t="shared" si="69"/>
        <v>0</v>
      </c>
      <c r="AD255" s="176" t="e">
        <f>#N/A</f>
        <v>#N/A</v>
      </c>
      <c r="AH255" s="3">
        <f t="shared" si="59"/>
        <v>0</v>
      </c>
    </row>
    <row r="256" spans="1:34" ht="15" customHeight="1" hidden="1">
      <c r="A256" s="154">
        <v>45</v>
      </c>
      <c r="B256" s="155">
        <f t="shared" si="60"/>
        <v>0</v>
      </c>
      <c r="C256" s="155">
        <f t="shared" si="61"/>
        <v>0</v>
      </c>
      <c r="D256" s="155">
        <f t="shared" si="62"/>
        <v>0</v>
      </c>
      <c r="E256" s="155">
        <f t="shared" si="63"/>
        <v>0</v>
      </c>
      <c r="F256" s="155">
        <f t="shared" si="64"/>
        <v>0</v>
      </c>
      <c r="G256" s="177">
        <v>745</v>
      </c>
      <c r="H256" s="340"/>
      <c r="I256" s="179"/>
      <c r="J256" s="96"/>
      <c r="K256" s="97"/>
      <c r="L256" s="111"/>
      <c r="M256" s="167"/>
      <c r="N256" s="100">
        <f t="shared" si="65"/>
        <v>0</v>
      </c>
      <c r="O256" s="112"/>
      <c r="P256" s="102">
        <f>IF(O256="","",IF(VLOOKUP($G256,'[1]I.'!$B$7:$AP$324,38,0)&gt;0,VLOOKUP($G256,'[1]I.'!$B$7:$AP$324,38,0),""))</f>
        <v>0</v>
      </c>
      <c r="Q256" s="103">
        <f t="shared" si="74"/>
        <v>0</v>
      </c>
      <c r="R256" s="101"/>
      <c r="S256" s="102">
        <f>IF(R256="","",IF(VLOOKUP($G256,'[1]II.'!$B$7:$AO$324,38,0)&gt;0,VLOOKUP($G256,'[1]II.'!$B$7:$AO$324,38,0),""))</f>
        <v>0</v>
      </c>
      <c r="T256" s="105">
        <f t="shared" si="76"/>
        <v>0</v>
      </c>
      <c r="U256" s="101"/>
      <c r="V256" s="102">
        <f>IF(U256="","",IF(VLOOKUP($G256,'[1]III.'!$B$7:$AO$324,38,0)&gt;0,VLOOKUP($G256,'[1]III.'!$B$7:$AO$324,38,0),""))</f>
        <v>0</v>
      </c>
      <c r="W256" s="105">
        <f t="shared" si="77"/>
        <v>0</v>
      </c>
      <c r="X256" s="160"/>
      <c r="Y256" s="102">
        <f>IF(X256="","",IF(VLOOKUP($G256,'[1]IV.'!$B$7:$AP$324,39,0)&gt;0,VLOOKUP($G256,'[1]IV.'!$B$7:$AP$324,39,0),""))</f>
        <v>0</v>
      </c>
      <c r="Z256" s="105">
        <f t="shared" si="68"/>
        <v>0</v>
      </c>
      <c r="AA256" s="107"/>
      <c r="AB256" s="102">
        <f>IF(AA256="","",IF(VLOOKUP($G256,'[1]V.'!$B$7:$AO$324,38,0)&gt;0,VLOOKUP($G256,'[1]V.'!$B$7:$AO$324,38,0),""))</f>
        <v>0</v>
      </c>
      <c r="AC256" s="108">
        <f t="shared" si="69"/>
        <v>0</v>
      </c>
      <c r="AD256" s="176" t="e">
        <f>#N/A</f>
        <v>#N/A</v>
      </c>
      <c r="AH256" s="3">
        <f t="shared" si="59"/>
        <v>0</v>
      </c>
    </row>
    <row r="257" spans="1:34" ht="15" customHeight="1" hidden="1">
      <c r="A257" s="154">
        <v>46</v>
      </c>
      <c r="B257" s="155">
        <f t="shared" si="60"/>
        <v>0</v>
      </c>
      <c r="C257" s="155">
        <f t="shared" si="61"/>
        <v>0</v>
      </c>
      <c r="D257" s="155">
        <f t="shared" si="62"/>
        <v>0</v>
      </c>
      <c r="E257" s="155">
        <f t="shared" si="63"/>
        <v>0</v>
      </c>
      <c r="F257" s="155">
        <f t="shared" si="64"/>
        <v>0</v>
      </c>
      <c r="G257" s="177">
        <v>746</v>
      </c>
      <c r="H257" s="340"/>
      <c r="I257" s="179"/>
      <c r="J257" s="96"/>
      <c r="K257" s="97"/>
      <c r="L257" s="111"/>
      <c r="M257" s="167"/>
      <c r="N257" s="100">
        <f t="shared" si="65"/>
        <v>0</v>
      </c>
      <c r="O257" s="112"/>
      <c r="P257" s="102">
        <f>IF(O257="","",IF(VLOOKUP($G257,'[1]I.'!$B$7:$AP$324,38,0)&gt;0,VLOOKUP($G257,'[1]I.'!$B$7:$AP$324,38,0),""))</f>
        <v>0</v>
      </c>
      <c r="Q257" s="103">
        <f t="shared" si="74"/>
        <v>0</v>
      </c>
      <c r="R257" s="101"/>
      <c r="S257" s="102">
        <f>IF(R257="","",IF(VLOOKUP($G257,'[1]II.'!$B$7:$AO$324,38,0)&gt;0,VLOOKUP($G257,'[1]II.'!$B$7:$AO$324,38,0),""))</f>
        <v>0</v>
      </c>
      <c r="T257" s="105">
        <f t="shared" si="76"/>
        <v>0</v>
      </c>
      <c r="U257" s="101"/>
      <c r="V257" s="102">
        <f>IF(U257="","",IF(VLOOKUP($G257,'[1]III.'!$B$7:$AO$324,38,0)&gt;0,VLOOKUP($G257,'[1]III.'!$B$7:$AO$324,38,0),""))</f>
        <v>0</v>
      </c>
      <c r="W257" s="105">
        <f t="shared" si="77"/>
        <v>0</v>
      </c>
      <c r="X257" s="160"/>
      <c r="Y257" s="102">
        <f>IF(X257="","",IF(VLOOKUP($G257,'[1]IV.'!$B$7:$AP$324,39,0)&gt;0,VLOOKUP($G257,'[1]IV.'!$B$7:$AP$324,39,0),""))</f>
        <v>0</v>
      </c>
      <c r="Z257" s="105">
        <f t="shared" si="68"/>
        <v>0</v>
      </c>
      <c r="AA257" s="107"/>
      <c r="AB257" s="102">
        <f>IF(AA257="","",IF(VLOOKUP($G257,'[1]V.'!$B$7:$AO$324,38,0)&gt;0,VLOOKUP($G257,'[1]V.'!$B$7:$AO$324,38,0),""))</f>
        <v>0</v>
      </c>
      <c r="AC257" s="108">
        <f t="shared" si="69"/>
        <v>0</v>
      </c>
      <c r="AD257" s="176" t="e">
        <f>#N/A</f>
        <v>#N/A</v>
      </c>
      <c r="AH257" s="3">
        <f t="shared" si="59"/>
        <v>0</v>
      </c>
    </row>
    <row r="258" spans="1:34" ht="15" customHeight="1" hidden="1">
      <c r="A258" s="154">
        <v>47</v>
      </c>
      <c r="B258" s="155">
        <f t="shared" si="60"/>
        <v>0</v>
      </c>
      <c r="C258" s="155">
        <f t="shared" si="61"/>
        <v>0</v>
      </c>
      <c r="D258" s="155">
        <f t="shared" si="62"/>
        <v>0</v>
      </c>
      <c r="E258" s="155">
        <f t="shared" si="63"/>
        <v>0</v>
      </c>
      <c r="F258" s="155">
        <f t="shared" si="64"/>
        <v>0</v>
      </c>
      <c r="G258" s="177">
        <v>747</v>
      </c>
      <c r="H258" s="340"/>
      <c r="I258" s="179"/>
      <c r="J258" s="96"/>
      <c r="K258" s="97"/>
      <c r="L258" s="111"/>
      <c r="M258" s="167"/>
      <c r="N258" s="100">
        <f t="shared" si="65"/>
        <v>0</v>
      </c>
      <c r="O258" s="112"/>
      <c r="P258" s="102">
        <f>IF(O258="","",IF(VLOOKUP($G258,'[1]I.'!$B$7:$AP$324,38,0)&gt;0,VLOOKUP($G258,'[1]I.'!$B$7:$AP$324,38,0),""))</f>
        <v>0</v>
      </c>
      <c r="Q258" s="103">
        <f t="shared" si="74"/>
        <v>0</v>
      </c>
      <c r="R258" s="101"/>
      <c r="S258" s="102">
        <f>IF(R258="","",IF(VLOOKUP($G258,'[1]II.'!$B$7:$AO$324,38,0)&gt;0,VLOOKUP($G258,'[1]II.'!$B$7:$AO$324,38,0),""))</f>
        <v>0</v>
      </c>
      <c r="T258" s="105">
        <f t="shared" si="76"/>
        <v>0</v>
      </c>
      <c r="U258" s="101"/>
      <c r="V258" s="102">
        <f>IF(U258="","",IF(VLOOKUP($G258,'[1]III.'!$B$7:$AO$324,38,0)&gt;0,VLOOKUP($G258,'[1]III.'!$B$7:$AO$324,38,0),""))</f>
        <v>0</v>
      </c>
      <c r="W258" s="105">
        <f t="shared" si="77"/>
        <v>0</v>
      </c>
      <c r="X258" s="160"/>
      <c r="Y258" s="102">
        <f>IF(X258="","",IF(VLOOKUP($G258,'[1]IV.'!$B$7:$AP$324,39,0)&gt;0,VLOOKUP($G258,'[1]IV.'!$B$7:$AP$324,39,0),""))</f>
        <v>0</v>
      </c>
      <c r="Z258" s="105">
        <f t="shared" si="68"/>
        <v>0</v>
      </c>
      <c r="AA258" s="107"/>
      <c r="AB258" s="102">
        <f>IF(AA258="","",IF(VLOOKUP($G258,'[1]V.'!$B$7:$AO$324,38,0)&gt;0,VLOOKUP($G258,'[1]V.'!$B$7:$AO$324,38,0),""))</f>
        <v>0</v>
      </c>
      <c r="AC258" s="108">
        <f t="shared" si="69"/>
        <v>0</v>
      </c>
      <c r="AD258" s="176" t="e">
        <f>#N/A</f>
        <v>#N/A</v>
      </c>
      <c r="AH258" s="3">
        <f t="shared" si="59"/>
        <v>0</v>
      </c>
    </row>
    <row r="259" spans="1:34" ht="15" customHeight="1" hidden="1">
      <c r="A259" s="154">
        <v>48</v>
      </c>
      <c r="B259" s="155">
        <f t="shared" si="60"/>
        <v>0</v>
      </c>
      <c r="C259" s="155">
        <f t="shared" si="61"/>
        <v>0</v>
      </c>
      <c r="D259" s="155">
        <f t="shared" si="62"/>
        <v>0</v>
      </c>
      <c r="E259" s="155">
        <f t="shared" si="63"/>
        <v>0</v>
      </c>
      <c r="F259" s="155">
        <f t="shared" si="64"/>
        <v>0</v>
      </c>
      <c r="G259" s="177">
        <v>748</v>
      </c>
      <c r="H259" s="340"/>
      <c r="I259" s="179"/>
      <c r="J259" s="96"/>
      <c r="K259" s="97"/>
      <c r="L259" s="111"/>
      <c r="M259" s="167"/>
      <c r="N259" s="100">
        <f t="shared" si="65"/>
        <v>0</v>
      </c>
      <c r="O259" s="112"/>
      <c r="P259" s="102">
        <f>IF(O259="","",IF(VLOOKUP($G259,'[1]I.'!$B$7:$AP$324,38,0)&gt;0,VLOOKUP($G259,'[1]I.'!$B$7:$AP$324,38,0),""))</f>
        <v>0</v>
      </c>
      <c r="Q259" s="103">
        <f t="shared" si="74"/>
        <v>0</v>
      </c>
      <c r="R259" s="101"/>
      <c r="S259" s="102">
        <f>IF(R259="","",IF(VLOOKUP($G259,'[1]II.'!$B$7:$AO$324,38,0)&gt;0,VLOOKUP($G259,'[1]II.'!$B$7:$AO$324,38,0),""))</f>
        <v>0</v>
      </c>
      <c r="T259" s="105">
        <f t="shared" si="76"/>
        <v>0</v>
      </c>
      <c r="U259" s="101"/>
      <c r="V259" s="102">
        <f>IF(U259="","",IF(VLOOKUP($G259,'[1]III.'!$B$7:$AO$324,38,0)&gt;0,VLOOKUP($G259,'[1]III.'!$B$7:$AO$324,38,0),""))</f>
        <v>0</v>
      </c>
      <c r="W259" s="105">
        <f t="shared" si="77"/>
        <v>0</v>
      </c>
      <c r="X259" s="160"/>
      <c r="Y259" s="102">
        <f>IF(X259="","",IF(VLOOKUP($G259,'[1]IV.'!$B$7:$AP$324,39,0)&gt;0,VLOOKUP($G259,'[1]IV.'!$B$7:$AP$324,39,0),""))</f>
        <v>0</v>
      </c>
      <c r="Z259" s="105">
        <f t="shared" si="68"/>
        <v>0</v>
      </c>
      <c r="AA259" s="107"/>
      <c r="AB259" s="102">
        <f>IF(AA259="","",IF(VLOOKUP($G259,'[1]V.'!$B$7:$AO$324,38,0)&gt;0,VLOOKUP($G259,'[1]V.'!$B$7:$AO$324,38,0),""))</f>
        <v>0</v>
      </c>
      <c r="AC259" s="108">
        <f t="shared" si="69"/>
        <v>0</v>
      </c>
      <c r="AD259" s="176" t="e">
        <f>#N/A</f>
        <v>#N/A</v>
      </c>
      <c r="AH259" s="3">
        <f t="shared" si="59"/>
        <v>0</v>
      </c>
    </row>
    <row r="260" spans="1:34" ht="15" customHeight="1" hidden="1">
      <c r="A260" s="154">
        <v>49</v>
      </c>
      <c r="B260" s="155">
        <f t="shared" si="60"/>
        <v>0</v>
      </c>
      <c r="C260" s="155">
        <f t="shared" si="61"/>
        <v>0</v>
      </c>
      <c r="D260" s="155">
        <f t="shared" si="62"/>
        <v>0</v>
      </c>
      <c r="E260" s="155">
        <f t="shared" si="63"/>
        <v>0</v>
      </c>
      <c r="F260" s="155">
        <f t="shared" si="64"/>
        <v>0</v>
      </c>
      <c r="G260" s="177">
        <v>749</v>
      </c>
      <c r="H260" s="340"/>
      <c r="I260" s="179"/>
      <c r="J260" s="96"/>
      <c r="K260" s="97"/>
      <c r="L260" s="111"/>
      <c r="M260" s="167"/>
      <c r="N260" s="100">
        <f t="shared" si="65"/>
        <v>0</v>
      </c>
      <c r="O260" s="112"/>
      <c r="P260" s="102">
        <f>IF(O260="","",IF(VLOOKUP($G260,'[1]I.'!$B$7:$AP$324,38,0)&gt;0,VLOOKUP($G260,'[1]I.'!$B$7:$AP$324,38,0),""))</f>
        <v>0</v>
      </c>
      <c r="Q260" s="103">
        <f t="shared" si="74"/>
        <v>0</v>
      </c>
      <c r="R260" s="101"/>
      <c r="S260" s="102">
        <f>IF(R260="","",IF(VLOOKUP($G260,'[1]II.'!$B$7:$AO$324,38,0)&gt;0,VLOOKUP($G260,'[1]II.'!$B$7:$AO$324,38,0),""))</f>
        <v>0</v>
      </c>
      <c r="T260" s="105">
        <f t="shared" si="76"/>
        <v>0</v>
      </c>
      <c r="U260" s="101"/>
      <c r="V260" s="102">
        <f>IF(U260="","",IF(VLOOKUP($G260,'[1]III.'!$B$7:$AO$324,38,0)&gt;0,VLOOKUP($G260,'[1]III.'!$B$7:$AO$324,38,0),""))</f>
        <v>0</v>
      </c>
      <c r="W260" s="105">
        <f t="shared" si="77"/>
        <v>0</v>
      </c>
      <c r="X260" s="160"/>
      <c r="Y260" s="102">
        <f>IF(X260="","",IF(VLOOKUP($G260,'[1]IV.'!$B$7:$AP$324,39,0)&gt;0,VLOOKUP($G260,'[1]IV.'!$B$7:$AP$324,39,0),""))</f>
        <v>0</v>
      </c>
      <c r="Z260" s="105">
        <f t="shared" si="68"/>
        <v>0</v>
      </c>
      <c r="AA260" s="107"/>
      <c r="AB260" s="102">
        <f>IF(AA260="","",IF(VLOOKUP($G260,'[1]V.'!$B$7:$AO$324,38,0)&gt;0,VLOOKUP($G260,'[1]V.'!$B$7:$AO$324,38,0),""))</f>
        <v>0</v>
      </c>
      <c r="AC260" s="108">
        <f t="shared" si="69"/>
        <v>0</v>
      </c>
      <c r="AD260" s="176" t="e">
        <f>#N/A</f>
        <v>#N/A</v>
      </c>
      <c r="AH260" s="3">
        <f t="shared" si="59"/>
        <v>0</v>
      </c>
    </row>
    <row r="261" spans="1:34" ht="15" customHeight="1" hidden="1">
      <c r="A261" s="193">
        <v>50</v>
      </c>
      <c r="B261" s="284">
        <f t="shared" si="60"/>
        <v>0</v>
      </c>
      <c r="C261" s="284">
        <f t="shared" si="61"/>
        <v>0</v>
      </c>
      <c r="D261" s="284">
        <f t="shared" si="62"/>
        <v>0</v>
      </c>
      <c r="E261" s="284">
        <f t="shared" si="63"/>
        <v>0</v>
      </c>
      <c r="F261" s="284">
        <f t="shared" si="64"/>
        <v>0</v>
      </c>
      <c r="G261" s="177">
        <v>750</v>
      </c>
      <c r="H261" s="341"/>
      <c r="I261" s="195"/>
      <c r="J261" s="196"/>
      <c r="K261" s="197"/>
      <c r="L261" s="198"/>
      <c r="M261" s="199"/>
      <c r="N261" s="100">
        <f t="shared" si="65"/>
        <v>0</v>
      </c>
      <c r="O261" s="200"/>
      <c r="P261" s="201">
        <f>IF(O261="","",IF(VLOOKUP($G261,'[1]I.'!$B$7:$AP$324,38,0)&gt;0,VLOOKUP($G261,'[1]I.'!$B$7:$AP$324,38,0),""))</f>
        <v>0</v>
      </c>
      <c r="Q261" s="202">
        <f t="shared" si="74"/>
        <v>0</v>
      </c>
      <c r="R261" s="203"/>
      <c r="S261" s="201">
        <f>IF(R261="","",IF(VLOOKUP($G261,'[1]II.'!$B$7:$AO$324,38,0)&gt;0,VLOOKUP($G261,'[1]II.'!$B$7:$AO$324,38,0),""))</f>
        <v>0</v>
      </c>
      <c r="T261" s="204">
        <f t="shared" si="76"/>
        <v>0</v>
      </c>
      <c r="U261" s="203"/>
      <c r="V261" s="201">
        <f>IF(U261="","",IF(VLOOKUP($G261,'[1]III.'!$B$7:$AO$324,38,0)&gt;0,VLOOKUP($G261,'[1]III.'!$B$7:$AO$324,38,0),""))</f>
        <v>0</v>
      </c>
      <c r="W261" s="204">
        <f t="shared" si="77"/>
        <v>0</v>
      </c>
      <c r="X261" s="205"/>
      <c r="Y261" s="201">
        <f>IF(X261="","",IF(VLOOKUP($G261,'[1]IV.'!$B$7:$AP$324,39,0)&gt;0,VLOOKUP($G261,'[1]IV.'!$B$7:$AP$324,39,0),""))</f>
        <v>0</v>
      </c>
      <c r="Z261" s="204">
        <f t="shared" si="68"/>
        <v>0</v>
      </c>
      <c r="AA261" s="206"/>
      <c r="AB261" s="201">
        <f>IF(AA261="","",IF(VLOOKUP($G261,'[1]V.'!$B$7:$AO$324,38,0)&gt;0,VLOOKUP($G261,'[1]V.'!$B$7:$AO$324,38,0),""))</f>
        <v>0</v>
      </c>
      <c r="AC261" s="207">
        <f t="shared" si="69"/>
        <v>0</v>
      </c>
      <c r="AD261" s="252" t="e">
        <f>#N/A</f>
        <v>#N/A</v>
      </c>
      <c r="AH261" s="3">
        <f t="shared" si="59"/>
        <v>0</v>
      </c>
    </row>
    <row r="262" spans="14:30" ht="15" customHeight="1">
      <c r="N262" s="212"/>
      <c r="AD262" s="26" t="s">
        <v>407</v>
      </c>
    </row>
    <row r="263" spans="1:30" ht="15" customHeight="1">
      <c r="A263" s="342" t="s">
        <v>408</v>
      </c>
      <c r="B263" s="342"/>
      <c r="C263" s="342"/>
      <c r="D263" s="342"/>
      <c r="E263" s="342"/>
      <c r="F263" s="342"/>
      <c r="G263" s="342"/>
      <c r="H263" s="342"/>
      <c r="I263" s="342"/>
      <c r="J263" s="343"/>
      <c r="K263" s="344"/>
      <c r="L263" s="345" t="s">
        <v>409</v>
      </c>
      <c r="N263" s="346"/>
      <c r="O263" s="7">
        <f>'[1]CHLAPCI'!O263</f>
        <v>43</v>
      </c>
      <c r="P263" s="7"/>
      <c r="Q263" s="347"/>
      <c r="R263" s="10">
        <f>'[1]CHLAPCI'!R263</f>
        <v>59</v>
      </c>
      <c r="S263" s="7"/>
      <c r="T263" s="7"/>
      <c r="U263" s="10">
        <f>'[1]CHLAPCI'!U263</f>
        <v>58</v>
      </c>
      <c r="V263" s="7"/>
      <c r="W263" s="7"/>
      <c r="X263" s="10">
        <f>'[1]CHLAPCI'!X263</f>
        <v>47</v>
      </c>
      <c r="Y263" s="7"/>
      <c r="Z263" s="7"/>
      <c r="AA263" s="7">
        <f>'[1]CHLAPCI'!AA263</f>
        <v>0</v>
      </c>
      <c r="AB263" s="7"/>
      <c r="AD263" s="348">
        <f>'[1]CHLAPCI'!AD263</f>
        <v>116</v>
      </c>
    </row>
    <row r="264" spans="1:30" ht="13.5" customHeight="1">
      <c r="A264" s="349" t="s">
        <v>0</v>
      </c>
      <c r="B264" s="349"/>
      <c r="C264" s="342">
        <f>I1</f>
        <v>0</v>
      </c>
      <c r="D264" s="350"/>
      <c r="E264" s="350"/>
      <c r="F264" s="350"/>
      <c r="G264" s="350"/>
      <c r="H264" s="350"/>
      <c r="I264" s="350"/>
      <c r="J264" s="343"/>
      <c r="K264" s="344"/>
      <c r="L264" s="351" t="s">
        <v>410</v>
      </c>
      <c r="N264" s="346"/>
      <c r="O264" s="7">
        <f>COUNTIF(O4:O261,"I.")</f>
        <v>53</v>
      </c>
      <c r="P264" s="352"/>
      <c r="R264" s="10">
        <f>COUNTIF(R4:R261,"II.")</f>
        <v>77</v>
      </c>
      <c r="S264" s="13"/>
      <c r="U264" s="10">
        <f>COUNTIF(U4:U261,"III.")</f>
        <v>84</v>
      </c>
      <c r="X264" s="13">
        <f>COUNTIF(X4:X261,"IV.")</f>
        <v>69</v>
      </c>
      <c r="Y264" s="13"/>
      <c r="AA264" s="13">
        <f>COUNTIF(AA4:AA261,"V.")</f>
        <v>0</v>
      </c>
      <c r="AB264" s="13"/>
      <c r="AD264" s="348">
        <f>COUNTIF(AH4:AH261,"ANO")</f>
        <v>131</v>
      </c>
    </row>
    <row r="265" spans="1:30" ht="13.5" customHeight="1">
      <c r="A265" s="353"/>
      <c r="B265" s="353"/>
      <c r="C265" s="353"/>
      <c r="D265" s="353"/>
      <c r="E265" s="353"/>
      <c r="F265" s="353"/>
      <c r="G265" s="353"/>
      <c r="H265" s="342"/>
      <c r="I265" s="342"/>
      <c r="J265" s="343"/>
      <c r="K265" s="344"/>
      <c r="L265" s="350" t="s">
        <v>411</v>
      </c>
      <c r="N265" s="346"/>
      <c r="O265" s="7">
        <f>SUM(O263:O264)</f>
        <v>96</v>
      </c>
      <c r="P265" s="352"/>
      <c r="R265" s="10">
        <f>SUM(R263:R264)</f>
        <v>136</v>
      </c>
      <c r="S265" s="13"/>
      <c r="U265" s="10">
        <f>SUM(U263:U264)</f>
        <v>142</v>
      </c>
      <c r="X265" s="13">
        <f>SUM(X263:X264)</f>
        <v>116</v>
      </c>
      <c r="Y265" s="13"/>
      <c r="AA265" s="13">
        <f>SUM(AA263:AA264)</f>
        <v>0</v>
      </c>
      <c r="AB265" s="13"/>
      <c r="AD265" s="13">
        <f>SUM(AD263:AD264)</f>
        <v>247</v>
      </c>
    </row>
    <row r="65536" ht="13.5" customHeight="1"/>
  </sheetData>
  <sheetProtection selectLockedCells="1" selectUnlockedCells="1"/>
  <mergeCells count="36">
    <mergeCell ref="AH1:AH3"/>
    <mergeCell ref="O2:Q2"/>
    <mergeCell ref="R2:T2"/>
    <mergeCell ref="U2:W2"/>
    <mergeCell ref="X2:Z2"/>
    <mergeCell ref="AA2:AC2"/>
    <mergeCell ref="K3:L3"/>
    <mergeCell ref="O3:Q3"/>
    <mergeCell ref="R3:T3"/>
    <mergeCell ref="U3:W3"/>
    <mergeCell ref="X3:Z3"/>
    <mergeCell ref="AA3:AC3"/>
    <mergeCell ref="K55:L55"/>
    <mergeCell ref="O55:Q55"/>
    <mergeCell ref="R55:T55"/>
    <mergeCell ref="U55:W55"/>
    <mergeCell ref="X55:Z55"/>
    <mergeCell ref="AA55:AC55"/>
    <mergeCell ref="O107:Q107"/>
    <mergeCell ref="R107:T107"/>
    <mergeCell ref="U107:W107"/>
    <mergeCell ref="X107:Z107"/>
    <mergeCell ref="AA107:AC107"/>
    <mergeCell ref="K159:L159"/>
    <mergeCell ref="O159:Q159"/>
    <mergeCell ref="R159:T159"/>
    <mergeCell ref="U159:W159"/>
    <mergeCell ref="X159:Z159"/>
    <mergeCell ref="AA159:AC159"/>
    <mergeCell ref="K211:L211"/>
    <mergeCell ref="O211:Q211"/>
    <mergeCell ref="R211:T211"/>
    <mergeCell ref="U211:W211"/>
    <mergeCell ref="X211:Z211"/>
    <mergeCell ref="AA211:AC211"/>
    <mergeCell ref="A264:B26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5"/>
  <sheetViews>
    <sheetView workbookViewId="0" topLeftCell="A216">
      <selection activeCell="N214" sqref="N214"/>
    </sheetView>
  </sheetViews>
  <sheetFormatPr defaultColWidth="4.57421875" defaultRowHeight="13.5" customHeight="1"/>
  <cols>
    <col min="1" max="1" width="5.00390625" style="1" customWidth="1"/>
    <col min="2" max="7" width="4.140625" style="1" hidden="1" customWidth="1"/>
    <col min="8" max="8" width="11.7109375" style="2" customWidth="1"/>
    <col min="9" max="9" width="9.421875" style="2" customWidth="1"/>
    <col min="10" max="10" width="6.7109375" style="3" customWidth="1"/>
    <col min="11" max="11" width="2.57421875" style="4" customWidth="1"/>
    <col min="12" max="12" width="25.28125" style="5" customWidth="1"/>
    <col min="13" max="13" width="5.00390625" style="3" customWidth="1"/>
    <col min="14" max="14" width="7.00390625" style="354" customWidth="1"/>
    <col min="15" max="15" width="5.00390625" style="7" customWidth="1"/>
    <col min="16" max="16" width="5.00390625" style="8" customWidth="1"/>
    <col min="17" max="17" width="5.00390625" style="12" customWidth="1"/>
    <col min="18" max="18" width="5.00390625" style="10" customWidth="1"/>
    <col min="19" max="19" width="5.00390625" style="11" customWidth="1"/>
    <col min="20" max="20" width="5.00390625" style="12" customWidth="1"/>
    <col min="21" max="21" width="5.00390625" style="10" customWidth="1"/>
    <col min="22" max="22" width="5.00390625" style="11" customWidth="1"/>
    <col min="23" max="23" width="5.00390625" style="12" customWidth="1"/>
    <col min="24" max="24" width="5.00390625" style="13" customWidth="1"/>
    <col min="25" max="25" width="5.00390625" style="11" customWidth="1"/>
    <col min="26" max="26" width="5.00390625" style="12" customWidth="1"/>
    <col min="27" max="28" width="5.00390625" style="11" customWidth="1"/>
    <col min="29" max="29" width="5.00390625" style="12" customWidth="1"/>
    <col min="30" max="30" width="12.28125" style="15" customWidth="1"/>
    <col min="31" max="31" width="6.8515625" style="16" hidden="1" customWidth="1"/>
    <col min="32" max="32" width="5.140625" style="17" hidden="1" customWidth="1"/>
    <col min="33" max="33" width="8.00390625" style="17" hidden="1" customWidth="1"/>
    <col min="34" max="34" width="9.00390625" style="3" hidden="1" customWidth="1"/>
    <col min="35" max="36" width="5.00390625" style="18" customWidth="1"/>
    <col min="37" max="37" width="10.421875" style="18" customWidth="1"/>
    <col min="38" max="16384" width="5.00390625" style="18" customWidth="1"/>
  </cols>
  <sheetData>
    <row r="1" spans="2:34" s="19" customFormat="1" ht="27" customHeight="1">
      <c r="B1" s="20"/>
      <c r="C1" s="20"/>
      <c r="D1" s="20"/>
      <c r="E1" s="20"/>
      <c r="F1" s="20"/>
      <c r="G1" s="21"/>
      <c r="H1" s="21" t="s">
        <v>0</v>
      </c>
      <c r="I1" s="22">
        <f>'[1]DIVKY'!$I$1</f>
        <v>0</v>
      </c>
      <c r="J1" s="355" t="s">
        <v>412</v>
      </c>
      <c r="K1" s="356"/>
      <c r="L1" s="357"/>
      <c r="M1" s="213"/>
      <c r="N1" s="358"/>
      <c r="O1" s="28"/>
      <c r="P1" s="28"/>
      <c r="Q1" s="28"/>
      <c r="R1" s="28"/>
      <c r="S1" s="28"/>
      <c r="T1" s="28"/>
      <c r="U1" s="20"/>
      <c r="V1" s="28"/>
      <c r="W1" s="28"/>
      <c r="X1" s="20"/>
      <c r="Y1" s="28"/>
      <c r="Z1" s="28"/>
      <c r="AA1" s="28"/>
      <c r="AB1" s="28"/>
      <c r="AC1" s="28"/>
      <c r="AD1" s="30"/>
      <c r="AE1" s="31"/>
      <c r="AF1" s="32"/>
      <c r="AG1" s="33"/>
      <c r="AH1" s="359" t="s">
        <v>3</v>
      </c>
    </row>
    <row r="2" spans="1:34" s="45" customFormat="1" ht="25.5" customHeight="1">
      <c r="A2" s="360"/>
      <c r="B2" s="360"/>
      <c r="C2" s="360"/>
      <c r="D2" s="360"/>
      <c r="E2" s="360"/>
      <c r="F2" s="360"/>
      <c r="G2" s="360"/>
      <c r="H2" s="35"/>
      <c r="I2" s="36" t="s">
        <v>4</v>
      </c>
      <c r="J2" s="37">
        <f>'[1]DIVKY'!$J$2</f>
        <v>2009</v>
      </c>
      <c r="K2" s="38" t="s">
        <v>5</v>
      </c>
      <c r="L2" s="39">
        <f>'[1]DIVKY'!$L$2</f>
        <v>0</v>
      </c>
      <c r="M2" s="26"/>
      <c r="N2" s="361"/>
      <c r="O2" s="41" t="s">
        <v>7</v>
      </c>
      <c r="P2" s="41"/>
      <c r="Q2" s="41"/>
      <c r="R2" s="41" t="s">
        <v>8</v>
      </c>
      <c r="S2" s="41"/>
      <c r="T2" s="41"/>
      <c r="U2" s="41" t="s">
        <v>9</v>
      </c>
      <c r="V2" s="41"/>
      <c r="W2" s="41"/>
      <c r="X2" s="41" t="s">
        <v>10</v>
      </c>
      <c r="Y2" s="41"/>
      <c r="Z2" s="41"/>
      <c r="AA2" s="41" t="s">
        <v>11</v>
      </c>
      <c r="AB2" s="41"/>
      <c r="AC2" s="41"/>
      <c r="AD2" s="15"/>
      <c r="AE2" s="31"/>
      <c r="AF2" s="32"/>
      <c r="AG2" s="44"/>
      <c r="AH2" s="359"/>
    </row>
    <row r="3" spans="1:34" s="58" customFormat="1" ht="30" customHeight="1">
      <c r="A3" s="46" t="s">
        <v>12</v>
      </c>
      <c r="B3" s="46"/>
      <c r="C3" s="46"/>
      <c r="D3" s="46"/>
      <c r="E3" s="46"/>
      <c r="F3" s="46"/>
      <c r="G3" s="46" t="s">
        <v>13</v>
      </c>
      <c r="H3" s="47" t="s">
        <v>14</v>
      </c>
      <c r="I3" s="47" t="s">
        <v>15</v>
      </c>
      <c r="J3" s="48" t="s">
        <v>16</v>
      </c>
      <c r="K3" s="49" t="s">
        <v>17</v>
      </c>
      <c r="L3" s="49"/>
      <c r="M3" s="50" t="s">
        <v>18</v>
      </c>
      <c r="N3" s="362" t="s">
        <v>19</v>
      </c>
      <c r="O3" s="52">
        <f>'[1]DIVKY'!O3</f>
        <v>0</v>
      </c>
      <c r="P3" s="52"/>
      <c r="Q3" s="52"/>
      <c r="R3" s="52">
        <f>'[1]DIVKY'!R3</f>
        <v>0</v>
      </c>
      <c r="S3" s="52"/>
      <c r="T3" s="52"/>
      <c r="U3" s="52">
        <f>'[1]DIVKY'!U3</f>
        <v>0</v>
      </c>
      <c r="V3" s="52"/>
      <c r="W3" s="52"/>
      <c r="X3" s="52">
        <f>'[1]DIVKY'!X3</f>
        <v>0</v>
      </c>
      <c r="Y3" s="52"/>
      <c r="Z3" s="52"/>
      <c r="AA3" s="52" t="s">
        <v>413</v>
      </c>
      <c r="AB3" s="52"/>
      <c r="AC3" s="52"/>
      <c r="AD3" s="363" t="s">
        <v>21</v>
      </c>
      <c r="AE3" s="55" t="s">
        <v>22</v>
      </c>
      <c r="AF3" s="56"/>
      <c r="AG3" s="57"/>
      <c r="AH3" s="359"/>
    </row>
    <row r="4" spans="1:34" ht="15" customHeight="1">
      <c r="A4" s="268">
        <v>1</v>
      </c>
      <c r="B4" s="60">
        <f aca="true" t="shared" si="0" ref="B4:B53">IF(O4&gt;"",COUNTIF($O$4:O4,"I."),"")</f>
        <v>1</v>
      </c>
      <c r="C4" s="60">
        <f aca="true" t="shared" si="1" ref="C4:C53">IF(R4&gt;"",COUNTIF(R$4:$R4,"II."),"")</f>
        <v>1</v>
      </c>
      <c r="D4" s="60">
        <f aca="true" t="shared" si="2" ref="D4:D53">IF(U4&gt;"",COUNTIF($U$4:U4,"III."),"")</f>
        <v>1</v>
      </c>
      <c r="E4" s="60">
        <f aca="true" t="shared" si="3" ref="E4:E53">IF(X4&gt;"",COUNTIF($X$4:X4,"IV."),"")</f>
        <v>1</v>
      </c>
      <c r="F4" s="60">
        <f aca="true" t="shared" si="4" ref="F4:F53">IF(AA4&gt;"",COUNTIF(AA$4:$AA4,"V."),"")</f>
        <v>0</v>
      </c>
      <c r="G4" s="180">
        <v>12</v>
      </c>
      <c r="H4" s="85" t="s">
        <v>414</v>
      </c>
      <c r="I4" s="232" t="s">
        <v>415</v>
      </c>
      <c r="J4" s="64">
        <v>2010</v>
      </c>
      <c r="K4" s="333"/>
      <c r="L4" s="79" t="s">
        <v>39</v>
      </c>
      <c r="M4" s="182" t="s">
        <v>26</v>
      </c>
      <c r="N4" s="364">
        <v>92</v>
      </c>
      <c r="O4" s="69" t="s">
        <v>7</v>
      </c>
      <c r="P4" s="70" t="s">
        <v>28</v>
      </c>
      <c r="Q4" s="72">
        <v>25</v>
      </c>
      <c r="R4" s="81" t="s">
        <v>8</v>
      </c>
      <c r="S4" s="70" t="s">
        <v>28</v>
      </c>
      <c r="T4" s="72">
        <v>25</v>
      </c>
      <c r="U4" s="69" t="s">
        <v>9</v>
      </c>
      <c r="V4" s="70" t="s">
        <v>32</v>
      </c>
      <c r="W4" s="72">
        <v>21</v>
      </c>
      <c r="X4" s="82" t="s">
        <v>10</v>
      </c>
      <c r="Y4" s="70" t="s">
        <v>32</v>
      </c>
      <c r="Z4" s="72">
        <v>21</v>
      </c>
      <c r="AA4" s="74"/>
      <c r="AB4" s="70"/>
      <c r="AC4" s="365">
        <v>0</v>
      </c>
      <c r="AD4" s="366">
        <v>1</v>
      </c>
      <c r="AE4" s="16" t="s">
        <v>27</v>
      </c>
      <c r="AF4" s="17">
        <v>30</v>
      </c>
      <c r="AG4" s="17">
        <f>AF4+1.6</f>
        <v>31.6</v>
      </c>
      <c r="AH4" s="3">
        <f aca="true" t="shared" si="5" ref="AH4:AH261">IF(OR(O4="I.",R4="II.",U4="III.",X4="IV.",AA4="V."),"ANO","")</f>
        <v>0</v>
      </c>
    </row>
    <row r="5" spans="1:34" ht="15" customHeight="1">
      <c r="A5" s="268">
        <v>2</v>
      </c>
      <c r="B5" s="60">
        <f t="shared" si="0"/>
        <v>0</v>
      </c>
      <c r="C5" s="60">
        <f t="shared" si="1"/>
        <v>2</v>
      </c>
      <c r="D5" s="60">
        <f t="shared" si="2"/>
        <v>2</v>
      </c>
      <c r="E5" s="60">
        <f t="shared" si="3"/>
        <v>2</v>
      </c>
      <c r="F5" s="60">
        <f t="shared" si="4"/>
        <v>0</v>
      </c>
      <c r="G5" s="180">
        <v>15</v>
      </c>
      <c r="H5" s="62" t="s">
        <v>416</v>
      </c>
      <c r="I5" s="181" t="s">
        <v>417</v>
      </c>
      <c r="J5" s="64">
        <v>2009</v>
      </c>
      <c r="K5" s="65"/>
      <c r="L5" s="79" t="s">
        <v>31</v>
      </c>
      <c r="M5" s="182" t="s">
        <v>26</v>
      </c>
      <c r="N5" s="364">
        <v>85</v>
      </c>
      <c r="O5" s="80"/>
      <c r="P5" s="70"/>
      <c r="Q5" s="72">
        <v>0</v>
      </c>
      <c r="R5" s="81" t="s">
        <v>8</v>
      </c>
      <c r="S5" s="70" t="s">
        <v>27</v>
      </c>
      <c r="T5" s="72">
        <v>30</v>
      </c>
      <c r="U5" s="69" t="s">
        <v>9</v>
      </c>
      <c r="V5" s="70" t="s">
        <v>28</v>
      </c>
      <c r="W5" s="72">
        <v>25</v>
      </c>
      <c r="X5" s="82" t="s">
        <v>10</v>
      </c>
      <c r="Y5" s="70" t="s">
        <v>27</v>
      </c>
      <c r="Z5" s="72">
        <v>30</v>
      </c>
      <c r="AA5" s="74"/>
      <c r="AB5" s="70"/>
      <c r="AC5" s="365">
        <v>0</v>
      </c>
      <c r="AD5" s="156">
        <v>2</v>
      </c>
      <c r="AE5" s="16" t="s">
        <v>28</v>
      </c>
      <c r="AF5" s="17">
        <v>25</v>
      </c>
      <c r="AG5" s="17">
        <f>AF5+1.5</f>
        <v>26.5</v>
      </c>
      <c r="AH5" s="3">
        <f t="shared" si="5"/>
        <v>0</v>
      </c>
    </row>
    <row r="6" spans="1:34" ht="15" customHeight="1">
      <c r="A6" s="268">
        <v>3</v>
      </c>
      <c r="B6" s="60">
        <f t="shared" si="0"/>
        <v>2</v>
      </c>
      <c r="C6" s="60">
        <f t="shared" si="1"/>
        <v>3</v>
      </c>
      <c r="D6" s="60">
        <f t="shared" si="2"/>
        <v>3</v>
      </c>
      <c r="E6" s="60">
        <f t="shared" si="3"/>
        <v>0</v>
      </c>
      <c r="F6" s="60">
        <f t="shared" si="4"/>
        <v>0</v>
      </c>
      <c r="G6" s="180">
        <v>6</v>
      </c>
      <c r="H6" s="62" t="s">
        <v>418</v>
      </c>
      <c r="I6" s="181" t="s">
        <v>419</v>
      </c>
      <c r="J6" s="64">
        <v>2009</v>
      </c>
      <c r="K6" s="279"/>
      <c r="L6" s="66" t="s">
        <v>39</v>
      </c>
      <c r="M6" s="182" t="s">
        <v>26</v>
      </c>
      <c r="N6" s="364">
        <v>78</v>
      </c>
      <c r="O6" s="69" t="s">
        <v>7</v>
      </c>
      <c r="P6" s="70" t="s">
        <v>27</v>
      </c>
      <c r="Q6" s="72">
        <v>30</v>
      </c>
      <c r="R6" s="81" t="s">
        <v>8</v>
      </c>
      <c r="S6" s="70" t="s">
        <v>41</v>
      </c>
      <c r="T6" s="72">
        <v>18</v>
      </c>
      <c r="U6" s="69" t="s">
        <v>9</v>
      </c>
      <c r="V6" s="70" t="s">
        <v>27</v>
      </c>
      <c r="W6" s="72">
        <v>30</v>
      </c>
      <c r="X6" s="73"/>
      <c r="Y6" s="70"/>
      <c r="Z6" s="72">
        <v>0</v>
      </c>
      <c r="AA6" s="74"/>
      <c r="AB6" s="70"/>
      <c r="AC6" s="365">
        <v>0</v>
      </c>
      <c r="AD6" s="156">
        <v>3</v>
      </c>
      <c r="AE6" s="16" t="s">
        <v>32</v>
      </c>
      <c r="AF6" s="17">
        <v>21</v>
      </c>
      <c r="AG6" s="17">
        <f>AF6+1.4</f>
        <v>22.4</v>
      </c>
      <c r="AH6" s="3">
        <f t="shared" si="5"/>
        <v>0</v>
      </c>
    </row>
    <row r="7" spans="1:34" ht="15" customHeight="1">
      <c r="A7" s="268">
        <v>4</v>
      </c>
      <c r="B7" s="60">
        <f t="shared" si="0"/>
        <v>3</v>
      </c>
      <c r="C7" s="60">
        <f t="shared" si="1"/>
        <v>4</v>
      </c>
      <c r="D7" s="60">
        <f t="shared" si="2"/>
        <v>0</v>
      </c>
      <c r="E7" s="60">
        <f t="shared" si="3"/>
        <v>3</v>
      </c>
      <c r="F7" s="60">
        <f t="shared" si="4"/>
        <v>0</v>
      </c>
      <c r="G7" s="180">
        <v>1</v>
      </c>
      <c r="H7" s="62" t="s">
        <v>420</v>
      </c>
      <c r="I7" s="181" t="s">
        <v>421</v>
      </c>
      <c r="J7" s="64">
        <v>2010</v>
      </c>
      <c r="K7" s="333"/>
      <c r="L7" s="66" t="s">
        <v>39</v>
      </c>
      <c r="M7" s="182" t="s">
        <v>26</v>
      </c>
      <c r="N7" s="364">
        <v>67</v>
      </c>
      <c r="O7" s="69" t="s">
        <v>7</v>
      </c>
      <c r="P7" s="70" t="s">
        <v>32</v>
      </c>
      <c r="Q7" s="72">
        <v>21</v>
      </c>
      <c r="R7" s="81" t="s">
        <v>8</v>
      </c>
      <c r="S7" s="70" t="s">
        <v>32</v>
      </c>
      <c r="T7" s="72">
        <v>21</v>
      </c>
      <c r="U7" s="81"/>
      <c r="V7" s="70"/>
      <c r="W7" s="72">
        <v>0</v>
      </c>
      <c r="X7" s="82" t="s">
        <v>10</v>
      </c>
      <c r="Y7" s="70" t="s">
        <v>28</v>
      </c>
      <c r="Z7" s="72">
        <v>25</v>
      </c>
      <c r="AA7" s="83"/>
      <c r="AB7" s="70"/>
      <c r="AC7" s="365">
        <v>0</v>
      </c>
      <c r="AD7" s="156">
        <v>4</v>
      </c>
      <c r="AE7" s="16" t="s">
        <v>41</v>
      </c>
      <c r="AF7" s="17">
        <v>18</v>
      </c>
      <c r="AG7" s="17">
        <f>AF7+1.3</f>
        <v>19.3</v>
      </c>
      <c r="AH7" s="3">
        <f t="shared" si="5"/>
        <v>0</v>
      </c>
    </row>
    <row r="8" spans="1:34" ht="15" customHeight="1">
      <c r="A8" s="268">
        <v>5</v>
      </c>
      <c r="B8" s="60">
        <f t="shared" si="0"/>
        <v>4</v>
      </c>
      <c r="C8" s="60">
        <f t="shared" si="1"/>
        <v>5</v>
      </c>
      <c r="D8" s="60">
        <f t="shared" si="2"/>
        <v>4</v>
      </c>
      <c r="E8" s="60">
        <f t="shared" si="3"/>
        <v>4</v>
      </c>
      <c r="F8" s="60">
        <f t="shared" si="4"/>
        <v>0</v>
      </c>
      <c r="G8" s="180">
        <v>13</v>
      </c>
      <c r="H8" s="62" t="s">
        <v>422</v>
      </c>
      <c r="I8" s="181" t="s">
        <v>423</v>
      </c>
      <c r="J8" s="64">
        <v>2010</v>
      </c>
      <c r="K8" s="333"/>
      <c r="L8" s="66" t="s">
        <v>156</v>
      </c>
      <c r="M8" s="182" t="s">
        <v>26</v>
      </c>
      <c r="N8" s="364">
        <v>51</v>
      </c>
      <c r="O8" s="69" t="s">
        <v>7</v>
      </c>
      <c r="P8" s="70" t="s">
        <v>49</v>
      </c>
      <c r="Q8" s="72">
        <v>13</v>
      </c>
      <c r="R8" s="81" t="s">
        <v>8</v>
      </c>
      <c r="S8" s="70" t="s">
        <v>40</v>
      </c>
      <c r="T8" s="72">
        <v>15</v>
      </c>
      <c r="U8" s="69" t="s">
        <v>9</v>
      </c>
      <c r="V8" s="70" t="s">
        <v>61</v>
      </c>
      <c r="W8" s="72">
        <v>8</v>
      </c>
      <c r="X8" s="82" t="s">
        <v>10</v>
      </c>
      <c r="Y8" s="70" t="s">
        <v>40</v>
      </c>
      <c r="Z8" s="72">
        <v>15</v>
      </c>
      <c r="AA8" s="74"/>
      <c r="AB8" s="70"/>
      <c r="AC8" s="365">
        <v>0</v>
      </c>
      <c r="AD8" s="156">
        <v>5</v>
      </c>
      <c r="AE8" s="16" t="s">
        <v>40</v>
      </c>
      <c r="AF8" s="17">
        <v>15</v>
      </c>
      <c r="AG8" s="17">
        <f>AF8+1.2</f>
        <v>16.2</v>
      </c>
      <c r="AH8" s="3">
        <f t="shared" si="5"/>
        <v>0</v>
      </c>
    </row>
    <row r="9" spans="1:34" ht="15" customHeight="1">
      <c r="A9" s="268">
        <v>6</v>
      </c>
      <c r="B9" s="60">
        <f t="shared" si="0"/>
        <v>5</v>
      </c>
      <c r="C9" s="60">
        <f t="shared" si="1"/>
        <v>6</v>
      </c>
      <c r="D9" s="60">
        <f t="shared" si="2"/>
        <v>0</v>
      </c>
      <c r="E9" s="60">
        <f t="shared" si="3"/>
        <v>5</v>
      </c>
      <c r="F9" s="60">
        <f t="shared" si="4"/>
        <v>0</v>
      </c>
      <c r="G9" s="180">
        <v>10</v>
      </c>
      <c r="H9" s="62" t="s">
        <v>424</v>
      </c>
      <c r="I9" s="181" t="s">
        <v>425</v>
      </c>
      <c r="J9" s="64">
        <v>2009</v>
      </c>
      <c r="K9" s="65"/>
      <c r="L9" s="151" t="s">
        <v>60</v>
      </c>
      <c r="M9" s="182" t="s">
        <v>26</v>
      </c>
      <c r="N9" s="364">
        <v>47</v>
      </c>
      <c r="O9" s="69" t="s">
        <v>7</v>
      </c>
      <c r="P9" s="70" t="s">
        <v>41</v>
      </c>
      <c r="Q9" s="72">
        <v>18</v>
      </c>
      <c r="R9" s="81" t="s">
        <v>8</v>
      </c>
      <c r="S9" s="70" t="s">
        <v>53</v>
      </c>
      <c r="T9" s="72">
        <v>11</v>
      </c>
      <c r="U9" s="69"/>
      <c r="V9" s="70"/>
      <c r="W9" s="72">
        <v>0</v>
      </c>
      <c r="X9" s="82" t="s">
        <v>10</v>
      </c>
      <c r="Y9" s="70" t="s">
        <v>41</v>
      </c>
      <c r="Z9" s="72">
        <v>18</v>
      </c>
      <c r="AA9" s="74"/>
      <c r="AB9" s="70"/>
      <c r="AC9" s="365">
        <v>0</v>
      </c>
      <c r="AD9" s="156">
        <v>6</v>
      </c>
      <c r="AE9" s="16" t="s">
        <v>49</v>
      </c>
      <c r="AF9" s="17">
        <v>13</v>
      </c>
      <c r="AG9" s="17">
        <f>AF9+1.1</f>
        <v>14.1</v>
      </c>
      <c r="AH9" s="3">
        <f t="shared" si="5"/>
        <v>0</v>
      </c>
    </row>
    <row r="10" spans="1:34" ht="15" customHeight="1">
      <c r="A10" s="268">
        <v>7</v>
      </c>
      <c r="B10" s="60">
        <f t="shared" si="0"/>
        <v>6</v>
      </c>
      <c r="C10" s="60">
        <f t="shared" si="1"/>
        <v>7</v>
      </c>
      <c r="D10" s="60">
        <f t="shared" si="2"/>
        <v>5</v>
      </c>
      <c r="E10" s="60">
        <f t="shared" si="3"/>
        <v>0</v>
      </c>
      <c r="F10" s="60">
        <f t="shared" si="4"/>
        <v>0</v>
      </c>
      <c r="G10" s="180">
        <v>7</v>
      </c>
      <c r="H10" s="62" t="s">
        <v>426</v>
      </c>
      <c r="I10" s="181" t="s">
        <v>427</v>
      </c>
      <c r="J10" s="64">
        <v>2009</v>
      </c>
      <c r="K10" s="65"/>
      <c r="L10" s="66" t="s">
        <v>73</v>
      </c>
      <c r="M10" s="182" t="s">
        <v>26</v>
      </c>
      <c r="N10" s="364">
        <v>37</v>
      </c>
      <c r="O10" s="69" t="s">
        <v>7</v>
      </c>
      <c r="P10" s="70" t="s">
        <v>40</v>
      </c>
      <c r="Q10" s="72">
        <v>15</v>
      </c>
      <c r="R10" s="81" t="s">
        <v>8</v>
      </c>
      <c r="S10" s="70" t="s">
        <v>49</v>
      </c>
      <c r="T10" s="72">
        <v>13</v>
      </c>
      <c r="U10" s="81" t="s">
        <v>9</v>
      </c>
      <c r="V10" s="70" t="s">
        <v>57</v>
      </c>
      <c r="W10" s="72">
        <v>9</v>
      </c>
      <c r="X10" s="82"/>
      <c r="Y10" s="70"/>
      <c r="Z10" s="72">
        <v>0</v>
      </c>
      <c r="AA10" s="83"/>
      <c r="AB10" s="70"/>
      <c r="AC10" s="365">
        <v>0</v>
      </c>
      <c r="AD10" s="156">
        <v>7</v>
      </c>
      <c r="AE10" s="16" t="s">
        <v>53</v>
      </c>
      <c r="AF10" s="17">
        <v>11</v>
      </c>
      <c r="AG10" s="17">
        <f>AF10+1</f>
        <v>12</v>
      </c>
      <c r="AH10" s="3">
        <f t="shared" si="5"/>
        <v>0</v>
      </c>
    </row>
    <row r="11" spans="1:34" ht="15" customHeight="1">
      <c r="A11" s="268">
        <v>8</v>
      </c>
      <c r="B11" s="60">
        <f t="shared" si="0"/>
        <v>7</v>
      </c>
      <c r="C11" s="60">
        <f t="shared" si="1"/>
        <v>0</v>
      </c>
      <c r="D11" s="60">
        <f t="shared" si="2"/>
        <v>0</v>
      </c>
      <c r="E11" s="60">
        <f t="shared" si="3"/>
        <v>6</v>
      </c>
      <c r="F11" s="60">
        <f t="shared" si="4"/>
        <v>0</v>
      </c>
      <c r="G11" s="180">
        <v>3</v>
      </c>
      <c r="H11" s="62" t="s">
        <v>428</v>
      </c>
      <c r="I11" s="181" t="s">
        <v>423</v>
      </c>
      <c r="J11" s="64">
        <v>2010</v>
      </c>
      <c r="K11" s="65"/>
      <c r="L11" s="84" t="s">
        <v>429</v>
      </c>
      <c r="M11" s="182" t="s">
        <v>26</v>
      </c>
      <c r="N11" s="364">
        <v>24</v>
      </c>
      <c r="O11" s="69" t="s">
        <v>7</v>
      </c>
      <c r="P11" s="70" t="s">
        <v>53</v>
      </c>
      <c r="Q11" s="72">
        <v>11</v>
      </c>
      <c r="R11" s="81"/>
      <c r="S11" s="70"/>
      <c r="T11" s="72">
        <v>0</v>
      </c>
      <c r="U11" s="81"/>
      <c r="V11" s="70"/>
      <c r="W11" s="72">
        <v>0</v>
      </c>
      <c r="X11" s="82" t="s">
        <v>10</v>
      </c>
      <c r="Y11" s="70" t="s">
        <v>49</v>
      </c>
      <c r="Z11" s="72">
        <v>13</v>
      </c>
      <c r="AA11" s="83"/>
      <c r="AB11" s="70"/>
      <c r="AC11" s="365">
        <v>0</v>
      </c>
      <c r="AD11" s="156">
        <v>8</v>
      </c>
      <c r="AE11" s="16" t="s">
        <v>57</v>
      </c>
      <c r="AF11" s="17">
        <v>9</v>
      </c>
      <c r="AG11" s="17">
        <f>AF11+0.9</f>
        <v>9.9</v>
      </c>
      <c r="AH11" s="3">
        <f t="shared" si="5"/>
        <v>0</v>
      </c>
    </row>
    <row r="12" spans="1:34" ht="15" customHeight="1">
      <c r="A12" s="268">
        <v>9</v>
      </c>
      <c r="B12" s="60">
        <f t="shared" si="0"/>
        <v>0</v>
      </c>
      <c r="C12" s="60">
        <f t="shared" si="1"/>
        <v>0</v>
      </c>
      <c r="D12" s="60">
        <f t="shared" si="2"/>
        <v>6</v>
      </c>
      <c r="E12" s="60">
        <f t="shared" si="3"/>
        <v>0</v>
      </c>
      <c r="F12" s="60">
        <f t="shared" si="4"/>
        <v>0</v>
      </c>
      <c r="G12" s="180">
        <v>21</v>
      </c>
      <c r="H12" s="62" t="s">
        <v>430</v>
      </c>
      <c r="I12" s="181" t="s">
        <v>425</v>
      </c>
      <c r="J12" s="64">
        <v>2009</v>
      </c>
      <c r="K12" s="65"/>
      <c r="L12" s="66" t="s">
        <v>81</v>
      </c>
      <c r="M12" s="182" t="s">
        <v>26</v>
      </c>
      <c r="N12" s="364">
        <v>18</v>
      </c>
      <c r="O12" s="80"/>
      <c r="P12" s="70"/>
      <c r="Q12" s="72">
        <v>0</v>
      </c>
      <c r="R12" s="69"/>
      <c r="S12" s="70"/>
      <c r="T12" s="72">
        <v>0</v>
      </c>
      <c r="U12" s="69" t="s">
        <v>9</v>
      </c>
      <c r="V12" s="70" t="s">
        <v>41</v>
      </c>
      <c r="W12" s="72">
        <v>18</v>
      </c>
      <c r="X12" s="82"/>
      <c r="Y12" s="70"/>
      <c r="Z12" s="72">
        <v>0</v>
      </c>
      <c r="AA12" s="74"/>
      <c r="AB12" s="70"/>
      <c r="AC12" s="365">
        <v>0</v>
      </c>
      <c r="AD12" s="156">
        <v>9</v>
      </c>
      <c r="AE12" s="16" t="s">
        <v>61</v>
      </c>
      <c r="AF12" s="17">
        <v>8</v>
      </c>
      <c r="AG12" s="17">
        <f>AF12+0.8</f>
        <v>8.8</v>
      </c>
      <c r="AH12" s="3">
        <f t="shared" si="5"/>
        <v>0</v>
      </c>
    </row>
    <row r="13" spans="1:34" ht="15" customHeight="1">
      <c r="A13" s="268">
        <v>10</v>
      </c>
      <c r="B13" s="60">
        <f t="shared" si="0"/>
        <v>0</v>
      </c>
      <c r="C13" s="60">
        <f t="shared" si="1"/>
        <v>0</v>
      </c>
      <c r="D13" s="60">
        <f t="shared" si="2"/>
        <v>7</v>
      </c>
      <c r="E13" s="60">
        <f t="shared" si="3"/>
        <v>0</v>
      </c>
      <c r="F13" s="60">
        <f t="shared" si="4"/>
        <v>0</v>
      </c>
      <c r="G13" s="180">
        <v>22</v>
      </c>
      <c r="H13" s="62" t="s">
        <v>431</v>
      </c>
      <c r="I13" s="181" t="s">
        <v>432</v>
      </c>
      <c r="J13" s="64">
        <v>2009</v>
      </c>
      <c r="K13" s="65"/>
      <c r="L13" s="66" t="s">
        <v>35</v>
      </c>
      <c r="M13" s="182" t="s">
        <v>26</v>
      </c>
      <c r="N13" s="364">
        <v>15</v>
      </c>
      <c r="O13" s="80"/>
      <c r="P13" s="70"/>
      <c r="Q13" s="72">
        <v>0</v>
      </c>
      <c r="R13" s="69"/>
      <c r="S13" s="70"/>
      <c r="T13" s="72">
        <v>0</v>
      </c>
      <c r="U13" s="69" t="s">
        <v>9</v>
      </c>
      <c r="V13" s="70" t="s">
        <v>40</v>
      </c>
      <c r="W13" s="72">
        <v>15</v>
      </c>
      <c r="X13" s="82"/>
      <c r="Y13" s="70"/>
      <c r="Z13" s="72">
        <v>0</v>
      </c>
      <c r="AA13" s="74"/>
      <c r="AB13" s="70"/>
      <c r="AC13" s="365">
        <v>0</v>
      </c>
      <c r="AD13" s="156">
        <v>10</v>
      </c>
      <c r="AE13" s="16" t="s">
        <v>36</v>
      </c>
      <c r="AF13" s="17">
        <v>7</v>
      </c>
      <c r="AG13" s="17">
        <f>AF13+0.7</f>
        <v>7.7</v>
      </c>
      <c r="AH13" s="3">
        <f t="shared" si="5"/>
        <v>0</v>
      </c>
    </row>
    <row r="14" spans="1:34" ht="15" customHeight="1">
      <c r="A14" s="268">
        <v>11</v>
      </c>
      <c r="B14" s="60">
        <f t="shared" si="0"/>
        <v>0</v>
      </c>
      <c r="C14" s="60">
        <f t="shared" si="1"/>
        <v>0</v>
      </c>
      <c r="D14" s="60">
        <f t="shared" si="2"/>
        <v>8</v>
      </c>
      <c r="E14" s="60">
        <f t="shared" si="3"/>
        <v>0</v>
      </c>
      <c r="F14" s="60">
        <f t="shared" si="4"/>
        <v>0</v>
      </c>
      <c r="G14" s="180">
        <v>20</v>
      </c>
      <c r="H14" s="62" t="s">
        <v>433</v>
      </c>
      <c r="I14" s="181" t="s">
        <v>434</v>
      </c>
      <c r="J14" s="64">
        <v>2009</v>
      </c>
      <c r="K14" s="65"/>
      <c r="L14" s="79" t="s">
        <v>31</v>
      </c>
      <c r="M14" s="182" t="s">
        <v>26</v>
      </c>
      <c r="N14" s="364">
        <v>13</v>
      </c>
      <c r="O14" s="80"/>
      <c r="P14" s="70"/>
      <c r="Q14" s="72">
        <v>0</v>
      </c>
      <c r="R14" s="69"/>
      <c r="S14" s="70"/>
      <c r="T14" s="72">
        <v>0</v>
      </c>
      <c r="U14" s="69" t="s">
        <v>9</v>
      </c>
      <c r="V14" s="70" t="s">
        <v>49</v>
      </c>
      <c r="W14" s="72">
        <v>13</v>
      </c>
      <c r="X14" s="73"/>
      <c r="Y14" s="70"/>
      <c r="Z14" s="72">
        <v>0</v>
      </c>
      <c r="AA14" s="74"/>
      <c r="AB14" s="70"/>
      <c r="AC14" s="365">
        <v>0</v>
      </c>
      <c r="AD14" s="156">
        <v>11</v>
      </c>
      <c r="AE14" s="16" t="s">
        <v>65</v>
      </c>
      <c r="AF14" s="17">
        <v>6</v>
      </c>
      <c r="AG14" s="17">
        <f>AF14+0.6</f>
        <v>6.6</v>
      </c>
      <c r="AH14" s="3">
        <f t="shared" si="5"/>
        <v>0</v>
      </c>
    </row>
    <row r="15" spans="1:34" ht="15" customHeight="1">
      <c r="A15" s="268">
        <v>12</v>
      </c>
      <c r="B15" s="60">
        <f t="shared" si="0"/>
        <v>0</v>
      </c>
      <c r="C15" s="60">
        <f t="shared" si="1"/>
        <v>0</v>
      </c>
      <c r="D15" s="60">
        <f t="shared" si="2"/>
        <v>9</v>
      </c>
      <c r="E15" s="60">
        <f t="shared" si="3"/>
        <v>0</v>
      </c>
      <c r="F15" s="60">
        <f t="shared" si="4"/>
        <v>0</v>
      </c>
      <c r="G15" s="180">
        <v>19</v>
      </c>
      <c r="H15" s="62" t="s">
        <v>435</v>
      </c>
      <c r="I15" s="181" t="s">
        <v>436</v>
      </c>
      <c r="J15" s="64">
        <v>2009</v>
      </c>
      <c r="K15" s="333"/>
      <c r="L15" s="66" t="s">
        <v>39</v>
      </c>
      <c r="M15" s="182" t="s">
        <v>26</v>
      </c>
      <c r="N15" s="364">
        <v>11</v>
      </c>
      <c r="O15" s="80"/>
      <c r="P15" s="70"/>
      <c r="Q15" s="72">
        <v>0</v>
      </c>
      <c r="R15" s="69"/>
      <c r="S15" s="70"/>
      <c r="T15" s="72">
        <v>0</v>
      </c>
      <c r="U15" s="69" t="s">
        <v>9</v>
      </c>
      <c r="V15" s="70" t="s">
        <v>53</v>
      </c>
      <c r="W15" s="72">
        <v>11</v>
      </c>
      <c r="X15" s="73"/>
      <c r="Y15" s="70"/>
      <c r="Z15" s="72">
        <v>0</v>
      </c>
      <c r="AA15" s="74"/>
      <c r="AB15" s="70"/>
      <c r="AC15" s="365">
        <v>0</v>
      </c>
      <c r="AD15" s="156">
        <v>12</v>
      </c>
      <c r="AE15" s="16" t="s">
        <v>45</v>
      </c>
      <c r="AF15" s="17">
        <v>5</v>
      </c>
      <c r="AG15" s="17">
        <f>AF15+0.5</f>
        <v>5.5</v>
      </c>
      <c r="AH15" s="3">
        <f t="shared" si="5"/>
        <v>0</v>
      </c>
    </row>
    <row r="16" spans="1:37" ht="15" customHeight="1">
      <c r="A16" s="268">
        <v>13</v>
      </c>
      <c r="B16" s="60">
        <f t="shared" si="0"/>
        <v>8</v>
      </c>
      <c r="C16" s="60">
        <f t="shared" si="1"/>
        <v>0</v>
      </c>
      <c r="D16" s="60">
        <f t="shared" si="2"/>
        <v>0</v>
      </c>
      <c r="E16" s="60">
        <f t="shared" si="3"/>
        <v>0</v>
      </c>
      <c r="F16" s="60">
        <f t="shared" si="4"/>
        <v>0</v>
      </c>
      <c r="G16" s="180">
        <v>14</v>
      </c>
      <c r="H16" s="149" t="s">
        <v>437</v>
      </c>
      <c r="I16" s="224" t="s">
        <v>438</v>
      </c>
      <c r="J16" s="77">
        <v>2009</v>
      </c>
      <c r="K16" s="318"/>
      <c r="L16" s="79" t="s">
        <v>215</v>
      </c>
      <c r="M16" s="182" t="s">
        <v>26</v>
      </c>
      <c r="N16" s="364">
        <v>9</v>
      </c>
      <c r="O16" s="69" t="s">
        <v>7</v>
      </c>
      <c r="P16" s="70" t="s">
        <v>57</v>
      </c>
      <c r="Q16" s="72">
        <v>9</v>
      </c>
      <c r="R16" s="81"/>
      <c r="S16" s="70"/>
      <c r="T16" s="72">
        <v>0</v>
      </c>
      <c r="U16" s="69"/>
      <c r="V16" s="70"/>
      <c r="W16" s="72">
        <v>0</v>
      </c>
      <c r="X16" s="73"/>
      <c r="Y16" s="70"/>
      <c r="Z16" s="72">
        <v>0</v>
      </c>
      <c r="AA16" s="74"/>
      <c r="AB16" s="70"/>
      <c r="AC16" s="365">
        <v>0</v>
      </c>
      <c r="AD16" s="176" t="s">
        <v>220</v>
      </c>
      <c r="AE16" s="16" t="s">
        <v>52</v>
      </c>
      <c r="AF16" s="17">
        <v>4</v>
      </c>
      <c r="AG16" s="17">
        <f>AF16+0.4</f>
        <v>4.4</v>
      </c>
      <c r="AH16" s="3">
        <f t="shared" si="5"/>
        <v>0</v>
      </c>
      <c r="AK16" s="131"/>
    </row>
    <row r="17" spans="1:37" ht="15" customHeight="1">
      <c r="A17" s="268">
        <v>14</v>
      </c>
      <c r="B17" s="60">
        <f t="shared" si="0"/>
        <v>0</v>
      </c>
      <c r="C17" s="60">
        <f t="shared" si="1"/>
        <v>8</v>
      </c>
      <c r="D17" s="60">
        <f t="shared" si="2"/>
        <v>0</v>
      </c>
      <c r="E17" s="60">
        <f t="shared" si="3"/>
        <v>0</v>
      </c>
      <c r="F17" s="60">
        <f t="shared" si="4"/>
        <v>0</v>
      </c>
      <c r="G17" s="180">
        <v>18</v>
      </c>
      <c r="H17" s="62" t="s">
        <v>439</v>
      </c>
      <c r="I17" s="181" t="s">
        <v>440</v>
      </c>
      <c r="J17" s="64">
        <v>2011</v>
      </c>
      <c r="K17" s="333"/>
      <c r="L17" s="66" t="s">
        <v>35</v>
      </c>
      <c r="M17" s="182" t="s">
        <v>26</v>
      </c>
      <c r="N17" s="364">
        <v>9</v>
      </c>
      <c r="O17" s="80"/>
      <c r="P17" s="70"/>
      <c r="Q17" s="72">
        <v>0</v>
      </c>
      <c r="R17" s="81" t="s">
        <v>8</v>
      </c>
      <c r="S17" s="70" t="s">
        <v>57</v>
      </c>
      <c r="T17" s="72">
        <v>9</v>
      </c>
      <c r="U17" s="69"/>
      <c r="V17" s="70"/>
      <c r="W17" s="72">
        <v>0</v>
      </c>
      <c r="X17" s="73"/>
      <c r="Y17" s="70"/>
      <c r="Z17" s="72">
        <v>0</v>
      </c>
      <c r="AA17" s="74"/>
      <c r="AB17" s="70"/>
      <c r="AC17" s="365">
        <v>0</v>
      </c>
      <c r="AD17" s="176" t="s">
        <v>220</v>
      </c>
      <c r="AE17" s="16" t="s">
        <v>74</v>
      </c>
      <c r="AF17" s="17">
        <v>3</v>
      </c>
      <c r="AG17" s="17">
        <f>AF17+0.3</f>
        <v>3.3</v>
      </c>
      <c r="AH17" s="3">
        <f t="shared" si="5"/>
        <v>0</v>
      </c>
      <c r="AK17" s="131"/>
    </row>
    <row r="18" spans="1:34" ht="15" customHeight="1">
      <c r="A18" s="268">
        <v>15</v>
      </c>
      <c r="B18" s="60">
        <f t="shared" si="0"/>
        <v>0</v>
      </c>
      <c r="C18" s="60">
        <f t="shared" si="1"/>
        <v>9</v>
      </c>
      <c r="D18" s="60">
        <f t="shared" si="2"/>
        <v>0</v>
      </c>
      <c r="E18" s="60">
        <f t="shared" si="3"/>
        <v>0</v>
      </c>
      <c r="F18" s="60">
        <f t="shared" si="4"/>
        <v>0</v>
      </c>
      <c r="G18" s="180">
        <v>16</v>
      </c>
      <c r="H18" s="149" t="s">
        <v>441</v>
      </c>
      <c r="I18" s="224" t="s">
        <v>442</v>
      </c>
      <c r="J18" s="77">
        <v>2009</v>
      </c>
      <c r="K18" s="333"/>
      <c r="L18" s="84" t="s">
        <v>429</v>
      </c>
      <c r="M18" s="182" t="s">
        <v>26</v>
      </c>
      <c r="N18" s="364">
        <v>8</v>
      </c>
      <c r="O18" s="80"/>
      <c r="P18" s="70"/>
      <c r="Q18" s="72">
        <v>0</v>
      </c>
      <c r="R18" s="81" t="s">
        <v>8</v>
      </c>
      <c r="S18" s="70" t="s">
        <v>61</v>
      </c>
      <c r="T18" s="72">
        <v>8</v>
      </c>
      <c r="U18" s="81"/>
      <c r="V18" s="70"/>
      <c r="W18" s="72">
        <v>0</v>
      </c>
      <c r="X18" s="82"/>
      <c r="Y18" s="70"/>
      <c r="Z18" s="72">
        <v>0</v>
      </c>
      <c r="AA18" s="83"/>
      <c r="AB18" s="70"/>
      <c r="AC18" s="365">
        <v>0</v>
      </c>
      <c r="AD18" s="156">
        <v>15</v>
      </c>
      <c r="AE18" s="16" t="s">
        <v>78</v>
      </c>
      <c r="AF18" s="17">
        <v>2</v>
      </c>
      <c r="AG18" s="17">
        <f>AF18+0.2</f>
        <v>2.2</v>
      </c>
      <c r="AH18" s="3">
        <f t="shared" si="5"/>
        <v>0</v>
      </c>
    </row>
    <row r="19" spans="1:34" ht="15" customHeight="1">
      <c r="A19" s="268">
        <v>16</v>
      </c>
      <c r="B19" s="60">
        <f t="shared" si="0"/>
        <v>0</v>
      </c>
      <c r="C19" s="60">
        <f t="shared" si="1"/>
        <v>10</v>
      </c>
      <c r="D19" s="60">
        <f t="shared" si="2"/>
        <v>0</v>
      </c>
      <c r="E19" s="60">
        <f t="shared" si="3"/>
        <v>0</v>
      </c>
      <c r="F19" s="60">
        <f t="shared" si="4"/>
        <v>0</v>
      </c>
      <c r="G19" s="180">
        <v>17</v>
      </c>
      <c r="H19" s="62" t="s">
        <v>443</v>
      </c>
      <c r="I19" s="181" t="s">
        <v>444</v>
      </c>
      <c r="J19" s="64">
        <v>2009</v>
      </c>
      <c r="K19" s="65"/>
      <c r="L19" s="66" t="s">
        <v>445</v>
      </c>
      <c r="M19" s="182" t="s">
        <v>26</v>
      </c>
      <c r="N19" s="364">
        <v>7</v>
      </c>
      <c r="O19" s="80"/>
      <c r="P19" s="70"/>
      <c r="Q19" s="72">
        <v>0</v>
      </c>
      <c r="R19" s="81" t="s">
        <v>8</v>
      </c>
      <c r="S19" s="70" t="s">
        <v>36</v>
      </c>
      <c r="T19" s="72">
        <v>7</v>
      </c>
      <c r="U19" s="69"/>
      <c r="V19" s="70"/>
      <c r="W19" s="72">
        <v>0</v>
      </c>
      <c r="X19" s="73"/>
      <c r="Y19" s="70"/>
      <c r="Z19" s="72">
        <v>0</v>
      </c>
      <c r="AA19" s="74"/>
      <c r="AB19" s="70"/>
      <c r="AC19" s="365">
        <v>0</v>
      </c>
      <c r="AD19" s="156">
        <v>16</v>
      </c>
      <c r="AE19" s="16" t="s">
        <v>82</v>
      </c>
      <c r="AF19" s="17">
        <v>1</v>
      </c>
      <c r="AG19" s="17">
        <f>AF19+0.1</f>
        <v>1.1</v>
      </c>
      <c r="AH19" s="3">
        <f t="shared" si="5"/>
        <v>0</v>
      </c>
    </row>
    <row r="20" spans="1:34" ht="15" customHeight="1" hidden="1">
      <c r="A20" s="268">
        <v>17</v>
      </c>
      <c r="B20" s="60">
        <f t="shared" si="0"/>
        <v>0</v>
      </c>
      <c r="C20" s="60">
        <f t="shared" si="1"/>
        <v>0</v>
      </c>
      <c r="D20" s="60">
        <f t="shared" si="2"/>
        <v>0</v>
      </c>
      <c r="E20" s="60">
        <f t="shared" si="3"/>
        <v>0</v>
      </c>
      <c r="F20" s="60">
        <f t="shared" si="4"/>
        <v>0</v>
      </c>
      <c r="G20" s="180">
        <v>2</v>
      </c>
      <c r="H20" s="62" t="s">
        <v>446</v>
      </c>
      <c r="I20" s="181" t="s">
        <v>447</v>
      </c>
      <c r="J20" s="64">
        <v>2010</v>
      </c>
      <c r="K20" s="65"/>
      <c r="L20" s="66" t="s">
        <v>39</v>
      </c>
      <c r="M20" s="182" t="s">
        <v>26</v>
      </c>
      <c r="N20" s="364">
        <f aca="true" t="shared" si="6" ref="N20:N53">IF(AND($AA$3&gt;"",AA20&gt;""),Q20+T20+W20+Z20+AC20-MIN(Q20,T20,W20,Z20,AC20),IF(AND($AA$3&gt;"",AA20=""),Q20+T20+W20+Z20+AC20-MIN(Q20,T20,W20,Z20,AC20),IF(AND($AA$3="",X20&gt;""),Q20+T20+W20+Z20-MIN(Q20,T20,W20,Z20),IF(AND($AA$3="",X20=""),Q20+T20+W20+Z20-MIN(Q20,T20,W20,Z20)))))</f>
        <v>0</v>
      </c>
      <c r="O20" s="80"/>
      <c r="P20" s="70">
        <f>IF(O20="","",IF(VLOOKUP($G20,'[1]I.'!$B$7:$AP$324,38,0)&gt;0,VLOOKUP($G20,'[1]I.'!$B$7:$AP$324,38,0),""))</f>
        <v>0</v>
      </c>
      <c r="Q20" s="72">
        <f aca="true" t="shared" si="7" ref="Q20:Q22">IF(OR(ISNUMBER(VLOOKUP(P20,$AE$4:$AG$99,2,0)),ISTEXT(VLOOKUP(P20,$AE$4:$AG$99,2,0))),VLOOKUP(P20,$AE$4:$AG$99,2,0),0)</f>
        <v>0</v>
      </c>
      <c r="R20" s="81"/>
      <c r="S20" s="70">
        <f>IF(R20="","",IF(VLOOKUP($G20,'[1]II.'!$B$7:$AO$324,38,0)&gt;0,VLOOKUP($G20,'[1]II.'!$B$7:$AO$324,38,0),""))</f>
        <v>0</v>
      </c>
      <c r="T20" s="72">
        <f aca="true" t="shared" si="8" ref="T20:T22">IF(OR(ISNUMBER(VLOOKUP(S20,$AE$4:$AG$99,2,0)),ISTEXT(VLOOKUP(S20,$AE$4:$AG$99,2,0))),VLOOKUP(S20,$AE$4:$AG$99,2,0),0)</f>
        <v>0</v>
      </c>
      <c r="U20" s="81"/>
      <c r="V20" s="70">
        <f>IF(U20="","",IF(VLOOKUP($G20,'[1]III.'!$B$7:$AO$324,38,0)&gt;0,VLOOKUP($G20,'[1]III.'!$B$7:$AO$324,38,0),""))</f>
        <v>0</v>
      </c>
      <c r="W20" s="72">
        <f>IF(OR(ISNUMBER(VLOOKUP(V20,$AE$4:$AG$99,2,0)),ISTEXT(VLOOKUP(V20,$AE$4:$AG$99,2,0))),VLOOKUP(V20,$AE$4:$AG$99,2,0),0)</f>
        <v>0</v>
      </c>
      <c r="X20" s="82"/>
      <c r="Y20" s="70">
        <f>IF(X20="","",IF(VLOOKUP($G20,'[1]IV.'!$B$7:$AP$324,39,0)&gt;0,VLOOKUP($G20,'[1]IV.'!$B$7:$AP$324,39,0),""))</f>
        <v>0</v>
      </c>
      <c r="Z20" s="72">
        <f aca="true" t="shared" si="9" ref="Z20:Z53">IF(OR(ISNUMBER(VLOOKUP(Y20,$AE$4:$AG$99,2,0)),ISTEXT(VLOOKUP(Y20,$AE$4:$AG$99,2,0))),VLOOKUP(Y20,$AE$4:$AG$99,2,0),0)</f>
        <v>0</v>
      </c>
      <c r="AA20" s="83"/>
      <c r="AB20" s="70">
        <f>IF(AA20="","",IF(VLOOKUP($G20,'[1]V.'!$B$7:$AO$324,38,0)&gt;0,VLOOKUP($G20,'[1]V.'!$B$7:$AO$324,38,0),""))</f>
        <v>0</v>
      </c>
      <c r="AC20" s="365">
        <f aca="true" t="shared" si="10" ref="AC20:AC53">IF(OR(ISNUMBER(VLOOKUP(AB20,$AE$4:$AG$99,3,0)),ISTEXT(VLOOKUP(AB20,$AE$4:$AG$99,3,0))),VLOOKUP(AB20,$AE$4:$AG$99,3,0),0)</f>
        <v>0</v>
      </c>
      <c r="AD20" s="176" t="e">
        <f>#N/A</f>
        <v>#N/A</v>
      </c>
      <c r="AE20" s="161" t="s">
        <v>86</v>
      </c>
      <c r="AF20" s="17">
        <f>(AF4+AF5)/2</f>
        <v>27.5</v>
      </c>
      <c r="AG20" s="17">
        <f>(AG4+AG5)/2</f>
        <v>29.05</v>
      </c>
      <c r="AH20" s="3">
        <f t="shared" si="5"/>
        <v>0</v>
      </c>
    </row>
    <row r="21" spans="1:34" ht="15" customHeight="1" hidden="1">
      <c r="A21" s="268">
        <v>18</v>
      </c>
      <c r="B21" s="60">
        <f t="shared" si="0"/>
        <v>0</v>
      </c>
      <c r="C21" s="60">
        <f t="shared" si="1"/>
        <v>0</v>
      </c>
      <c r="D21" s="60">
        <f t="shared" si="2"/>
        <v>0</v>
      </c>
      <c r="E21" s="60">
        <f t="shared" si="3"/>
        <v>0</v>
      </c>
      <c r="F21" s="60">
        <f t="shared" si="4"/>
        <v>0</v>
      </c>
      <c r="G21" s="180">
        <v>4</v>
      </c>
      <c r="H21" s="62" t="s">
        <v>448</v>
      </c>
      <c r="I21" s="181" t="s">
        <v>449</v>
      </c>
      <c r="J21" s="64">
        <v>2010</v>
      </c>
      <c r="K21" s="65"/>
      <c r="L21" s="66" t="s">
        <v>85</v>
      </c>
      <c r="M21" s="182" t="s">
        <v>26</v>
      </c>
      <c r="N21" s="364">
        <f t="shared" si="6"/>
        <v>0</v>
      </c>
      <c r="O21" s="80"/>
      <c r="P21" s="70">
        <f>IF(O21="","",IF(VLOOKUP($G21,'[1]I.'!$B$7:$AP$324,38,0)&gt;0,VLOOKUP($G21,'[1]I.'!$B$7:$AP$324,38,0),""))</f>
        <v>0</v>
      </c>
      <c r="Q21" s="72">
        <f t="shared" si="7"/>
        <v>0</v>
      </c>
      <c r="R21" s="81"/>
      <c r="S21" s="70">
        <f>IF(R21="","",IF(VLOOKUP($G21,'[1]II.'!$B$7:$AO$324,38,0)&gt;0,VLOOKUP($G21,'[1]II.'!$B$7:$AO$324,38,0),""))</f>
        <v>0</v>
      </c>
      <c r="T21" s="72">
        <f t="shared" si="8"/>
        <v>0</v>
      </c>
      <c r="U21" s="69"/>
      <c r="V21" s="70">
        <f>IF(U21="","",IF(VLOOKUP($G21,'[1]III.'!$B$7:$AO$324,38,0)&gt;0,VLOOKUP($G21,'[1]III.'!$B$7:$AO$324,38,0),""))</f>
        <v>0</v>
      </c>
      <c r="W21" s="72">
        <f>IF(ISNUMBER(VLOOKUP(V21,$AE$4:$AG$99,2,0)),VLOOKUP(V21,$AE$4:$AG$99,2,0),0)</f>
        <v>0</v>
      </c>
      <c r="X21" s="73"/>
      <c r="Y21" s="70">
        <f>IF(X21="","",IF(VLOOKUP($G21,'[1]IV.'!$B$7:$AP$324,39,0)&gt;0,VLOOKUP($G21,'[1]IV.'!$B$7:$AP$324,39,0),""))</f>
        <v>0</v>
      </c>
      <c r="Z21" s="72">
        <f t="shared" si="9"/>
        <v>0</v>
      </c>
      <c r="AA21" s="74"/>
      <c r="AB21" s="70">
        <f>IF(AA21="","",IF(VLOOKUP($G21,'[1]V.'!$B$7:$AO$324,38,0)&gt;0,VLOOKUP($G21,'[1]V.'!$B$7:$AO$324,38,0),""))</f>
        <v>0</v>
      </c>
      <c r="AC21" s="365">
        <f t="shared" si="10"/>
        <v>0</v>
      </c>
      <c r="AD21" s="176" t="e">
        <f>#N/A</f>
        <v>#N/A</v>
      </c>
      <c r="AE21" s="161" t="s">
        <v>91</v>
      </c>
      <c r="AF21" s="17">
        <f>(AF4+AF5+AF6)/3</f>
        <v>25.333333333333332</v>
      </c>
      <c r="AG21" s="17">
        <f>(AG4+AG5+AG6)/3</f>
        <v>26.833333333333332</v>
      </c>
      <c r="AH21" s="3">
        <f t="shared" si="5"/>
        <v>0</v>
      </c>
    </row>
    <row r="22" spans="1:34" ht="15" customHeight="1" hidden="1">
      <c r="A22" s="268">
        <v>19</v>
      </c>
      <c r="B22" s="60">
        <f t="shared" si="0"/>
        <v>0</v>
      </c>
      <c r="C22" s="60">
        <f t="shared" si="1"/>
        <v>0</v>
      </c>
      <c r="D22" s="60">
        <f t="shared" si="2"/>
        <v>0</v>
      </c>
      <c r="E22" s="60">
        <f t="shared" si="3"/>
        <v>0</v>
      </c>
      <c r="F22" s="60">
        <f t="shared" si="4"/>
        <v>0</v>
      </c>
      <c r="G22" s="180">
        <v>9</v>
      </c>
      <c r="H22" s="62" t="s">
        <v>450</v>
      </c>
      <c r="I22" s="181" t="s">
        <v>436</v>
      </c>
      <c r="J22" s="64">
        <v>2009</v>
      </c>
      <c r="K22" s="65"/>
      <c r="L22" s="66" t="s">
        <v>445</v>
      </c>
      <c r="M22" s="182" t="s">
        <v>26</v>
      </c>
      <c r="N22" s="364">
        <f t="shared" si="6"/>
        <v>0</v>
      </c>
      <c r="O22" s="80"/>
      <c r="P22" s="70">
        <f>IF(O22="","",IF(VLOOKUP($G22,'[1]I.'!$B$7:$AP$324,38,0)&gt;0,VLOOKUP($G22,'[1]I.'!$B$7:$AP$324,38,0),""))</f>
        <v>0</v>
      </c>
      <c r="Q22" s="72">
        <f t="shared" si="7"/>
        <v>0</v>
      </c>
      <c r="R22" s="81"/>
      <c r="S22" s="70">
        <f>IF(R22="","",IF(VLOOKUP($G22,'[1]II.'!$B$7:$AO$324,38,0)&gt;0,VLOOKUP($G22,'[1]II.'!$B$7:$AO$324,38,0),""))</f>
        <v>0</v>
      </c>
      <c r="T22" s="72">
        <f t="shared" si="8"/>
        <v>0</v>
      </c>
      <c r="U22" s="69"/>
      <c r="V22" s="70">
        <f>IF(U22="","",IF(VLOOKUP($G22,'[1]III.'!$B$7:$AO$324,38,0)&gt;0,VLOOKUP($G22,'[1]III.'!$B$7:$AO$324,38,0),""))</f>
        <v>0</v>
      </c>
      <c r="W22" s="72">
        <f>IF(OR(ISNUMBER(VLOOKUP(V22,$AE$4:$AG$99,2,0)),ISTEXT(VLOOKUP(V22,$AE$4:$AG$99,2,0))),VLOOKUP(V22,$AE$4:$AG$99,2,0),0)</f>
        <v>0</v>
      </c>
      <c r="X22" s="73"/>
      <c r="Y22" s="70">
        <f>IF(X22="","",IF(VLOOKUP($G22,'[1]IV.'!$B$7:$AP$324,39,0)&gt;0,VLOOKUP($G22,'[1]IV.'!$B$7:$AP$324,39,0),""))</f>
        <v>0</v>
      </c>
      <c r="Z22" s="72">
        <f t="shared" si="9"/>
        <v>0</v>
      </c>
      <c r="AA22" s="74"/>
      <c r="AB22" s="70">
        <f>IF(AA22="","",IF(VLOOKUP($G22,'[1]V.'!$B$7:$AO$324,38,0)&gt;0,VLOOKUP($G22,'[1]V.'!$B$7:$AO$324,38,0),""))</f>
        <v>0</v>
      </c>
      <c r="AC22" s="365">
        <f t="shared" si="10"/>
        <v>0</v>
      </c>
      <c r="AD22" s="176" t="e">
        <f>#N/A</f>
        <v>#N/A</v>
      </c>
      <c r="AE22" s="161" t="s">
        <v>95</v>
      </c>
      <c r="AF22" s="17">
        <f>(AF4+AF5+AF6+AF7)/4</f>
        <v>23.5</v>
      </c>
      <c r="AG22" s="17">
        <f>(AG4+AG5+AG6+AG7)/4</f>
        <v>24.95</v>
      </c>
      <c r="AH22" s="3">
        <f t="shared" si="5"/>
        <v>0</v>
      </c>
    </row>
    <row r="23" spans="1:34" ht="15" customHeight="1" hidden="1">
      <c r="A23" s="268">
        <v>20</v>
      </c>
      <c r="B23" s="60">
        <f t="shared" si="0"/>
        <v>0</v>
      </c>
      <c r="C23" s="60">
        <f t="shared" si="1"/>
        <v>0</v>
      </c>
      <c r="D23" s="60">
        <f t="shared" si="2"/>
        <v>0</v>
      </c>
      <c r="E23" s="60">
        <f t="shared" si="3"/>
        <v>0</v>
      </c>
      <c r="F23" s="60">
        <f t="shared" si="4"/>
        <v>0</v>
      </c>
      <c r="G23" s="180">
        <v>5</v>
      </c>
      <c r="H23" s="62" t="s">
        <v>451</v>
      </c>
      <c r="I23" s="181" t="s">
        <v>452</v>
      </c>
      <c r="J23" s="64">
        <v>2010</v>
      </c>
      <c r="K23" s="65"/>
      <c r="L23" s="66" t="s">
        <v>85</v>
      </c>
      <c r="M23" s="182" t="s">
        <v>26</v>
      </c>
      <c r="N23" s="364">
        <f t="shared" si="6"/>
        <v>0</v>
      </c>
      <c r="O23" s="80"/>
      <c r="P23" s="70">
        <f>IF(O23="","",IF(VLOOKUP($G23,'[1]I.'!$B$7:$AP$324,38,0)&gt;0,VLOOKUP($G23,'[1]I.'!$B$7:$AP$324,38,0),""))</f>
        <v>0</v>
      </c>
      <c r="Q23" s="72">
        <f>IF(ISNUMBER(VLOOKUP(P23,$AE$4:$AG$99,2,0)),VLOOKUP(P23,$AE$4:$AG$99,2,0),0)</f>
        <v>0</v>
      </c>
      <c r="R23" s="81"/>
      <c r="S23" s="70">
        <f>IF(R23="","",IF(VLOOKUP($G23,'[1]II.'!$B$7:$AO$324,38,0)&gt;0,VLOOKUP($G23,'[1]II.'!$B$7:$AO$324,38,0),""))</f>
        <v>0</v>
      </c>
      <c r="T23" s="72">
        <f>IF(ISNUMBER(VLOOKUP(S23,$AE$4:$AG$99,2,0)),VLOOKUP(S23,$AE$4:$AG$99,2,0),0)</f>
        <v>0</v>
      </c>
      <c r="U23" s="69"/>
      <c r="V23" s="70">
        <f>IF(U23="","",IF(VLOOKUP($G23,'[1]III.'!$B$7:$AO$324,38,0)&gt;0,VLOOKUP($G23,'[1]III.'!$B$7:$AO$324,38,0),""))</f>
        <v>0</v>
      </c>
      <c r="W23" s="72">
        <f>IF(ISNUMBER(VLOOKUP(V23,$AE$4:$AG$99,2,0)),VLOOKUP(V23,$AE$4:$AG$99,2,0),0)</f>
        <v>0</v>
      </c>
      <c r="X23" s="73"/>
      <c r="Y23" s="70">
        <f>IF(X23="","",IF(VLOOKUP($G23,'[1]IV.'!$B$7:$AP$324,39,0)&gt;0,VLOOKUP($G23,'[1]IV.'!$B$7:$AP$324,39,0),""))</f>
        <v>0</v>
      </c>
      <c r="Z23" s="72">
        <f t="shared" si="9"/>
        <v>0</v>
      </c>
      <c r="AA23" s="74"/>
      <c r="AB23" s="70">
        <f>IF(AA23="","",IF(VLOOKUP($G23,'[1]V.'!$B$7:$AO$324,38,0)&gt;0,VLOOKUP($G23,'[1]V.'!$B$7:$AO$324,38,0),""))</f>
        <v>0</v>
      </c>
      <c r="AC23" s="365">
        <f t="shared" si="10"/>
        <v>0</v>
      </c>
      <c r="AD23" s="176" t="e">
        <f>#N/A</f>
        <v>#N/A</v>
      </c>
      <c r="AE23" s="161" t="s">
        <v>99</v>
      </c>
      <c r="AF23" s="17">
        <f>(AF4+AF5+AF6+AF7+AF8)/5</f>
        <v>21.8</v>
      </c>
      <c r="AG23" s="17">
        <f>(AG4+AG5+AG6+AG7+AG8)/5</f>
        <v>23.2</v>
      </c>
      <c r="AH23" s="3">
        <f t="shared" si="5"/>
        <v>0</v>
      </c>
    </row>
    <row r="24" spans="1:34" ht="15" customHeight="1" hidden="1">
      <c r="A24" s="268">
        <v>21</v>
      </c>
      <c r="B24" s="60">
        <f t="shared" si="0"/>
        <v>0</v>
      </c>
      <c r="C24" s="60">
        <f t="shared" si="1"/>
        <v>0</v>
      </c>
      <c r="D24" s="60">
        <f t="shared" si="2"/>
        <v>0</v>
      </c>
      <c r="E24" s="60">
        <f t="shared" si="3"/>
        <v>0</v>
      </c>
      <c r="F24" s="60">
        <f t="shared" si="4"/>
        <v>0</v>
      </c>
      <c r="G24" s="180">
        <v>11</v>
      </c>
      <c r="H24" s="85" t="s">
        <v>453</v>
      </c>
      <c r="I24" s="232" t="s">
        <v>454</v>
      </c>
      <c r="J24" s="64">
        <v>2009</v>
      </c>
      <c r="K24" s="333" t="s">
        <v>26</v>
      </c>
      <c r="L24" s="84" t="s">
        <v>429</v>
      </c>
      <c r="M24" s="182" t="s">
        <v>26</v>
      </c>
      <c r="N24" s="364">
        <f t="shared" si="6"/>
        <v>0</v>
      </c>
      <c r="O24" s="80"/>
      <c r="P24" s="70">
        <f>IF(O24="","",IF(VLOOKUP($G24,'[1]I.'!$B$7:$AP$324,38,0)&gt;0,VLOOKUP($G24,'[1]I.'!$B$7:$AP$324,38,0),""))</f>
        <v>0</v>
      </c>
      <c r="Q24" s="72">
        <f aca="true" t="shared" si="11" ref="Q24:Q25">IF(OR(ISNUMBER(VLOOKUP(P24,$AE$4:$AG$99,2,0)),ISTEXT(VLOOKUP(P24,$AE$4:$AG$99,2,0))),VLOOKUP(P24,$AE$4:$AG$99,2,0),0)</f>
        <v>0</v>
      </c>
      <c r="R24" s="81"/>
      <c r="S24" s="70">
        <f>IF(R24="","",IF(VLOOKUP($G24,'[1]II.'!$B$7:$AO$324,38,0)&gt;0,VLOOKUP($G24,'[1]II.'!$B$7:$AO$324,38,0),""))</f>
        <v>0</v>
      </c>
      <c r="T24" s="72">
        <f aca="true" t="shared" si="12" ref="T24:T25">IF(OR(ISNUMBER(VLOOKUP(S24,$AE$4:$AG$99,2,0)),ISTEXT(VLOOKUP(S24,$AE$4:$AG$99,2,0))),VLOOKUP(S24,$AE$4:$AG$99,2,0),0)</f>
        <v>0</v>
      </c>
      <c r="U24" s="69"/>
      <c r="V24" s="70">
        <f>IF(U24="","",IF(VLOOKUP($G24,'[1]III.'!$B$7:$AO$324,38,0)&gt;0,VLOOKUP($G24,'[1]III.'!$B$7:$AO$324,38,0),""))</f>
        <v>0</v>
      </c>
      <c r="W24" s="72">
        <f aca="true" t="shared" si="13" ref="W24:W25">IF(OR(ISNUMBER(VLOOKUP(V24,$AE$4:$AG$99,2,0)),ISTEXT(VLOOKUP(V24,$AE$4:$AG$99,2,0))),VLOOKUP(V24,$AE$4:$AG$99,2,0),0)</f>
        <v>0</v>
      </c>
      <c r="X24" s="73"/>
      <c r="Y24" s="70">
        <f>IF(X24="","",IF(VLOOKUP($G24,'[1]IV.'!$B$7:$AP$324,39,0)&gt;0,VLOOKUP($G24,'[1]IV.'!$B$7:$AP$324,39,0),""))</f>
        <v>0</v>
      </c>
      <c r="Z24" s="72">
        <f t="shared" si="9"/>
        <v>0</v>
      </c>
      <c r="AA24" s="74"/>
      <c r="AB24" s="70">
        <f>IF(AA24="","",IF(VLOOKUP($G24,'[1]V.'!$B$7:$AO$324,38,0)&gt;0,VLOOKUP($G24,'[1]V.'!$B$7:$AO$324,38,0),""))</f>
        <v>0</v>
      </c>
      <c r="AC24" s="365">
        <f t="shared" si="10"/>
        <v>0</v>
      </c>
      <c r="AD24" s="176" t="e">
        <f>#N/A</f>
        <v>#N/A</v>
      </c>
      <c r="AE24" s="161" t="s">
        <v>104</v>
      </c>
      <c r="AF24" s="17">
        <f>(AF4+AF5+AF6+AF7+AF8+AF9)/6</f>
        <v>20.333333333333332</v>
      </c>
      <c r="AG24" s="17">
        <f>(AG4+AG5+AG6+AG7+AG8+AG9)/6</f>
        <v>21.683333333333334</v>
      </c>
      <c r="AH24" s="3">
        <f t="shared" si="5"/>
        <v>0</v>
      </c>
    </row>
    <row r="25" spans="1:34" ht="15" customHeight="1" hidden="1">
      <c r="A25" s="268">
        <v>22</v>
      </c>
      <c r="B25" s="60">
        <f t="shared" si="0"/>
        <v>0</v>
      </c>
      <c r="C25" s="60">
        <f t="shared" si="1"/>
        <v>0</v>
      </c>
      <c r="D25" s="60">
        <f t="shared" si="2"/>
        <v>0</v>
      </c>
      <c r="E25" s="60">
        <f t="shared" si="3"/>
        <v>0</v>
      </c>
      <c r="F25" s="60">
        <f t="shared" si="4"/>
        <v>0</v>
      </c>
      <c r="G25" s="180">
        <v>8</v>
      </c>
      <c r="H25" s="62" t="s">
        <v>455</v>
      </c>
      <c r="I25" s="181" t="s">
        <v>452</v>
      </c>
      <c r="J25" s="64">
        <v>2009</v>
      </c>
      <c r="K25" s="65"/>
      <c r="L25" s="66" t="s">
        <v>456</v>
      </c>
      <c r="M25" s="182" t="s">
        <v>276</v>
      </c>
      <c r="N25" s="364">
        <f t="shared" si="6"/>
        <v>0</v>
      </c>
      <c r="O25" s="80"/>
      <c r="P25" s="70">
        <f>IF(O25="","",IF(VLOOKUP($G25,'[1]I.'!$B$7:$AP$324,38,0)&gt;0,VLOOKUP($G25,'[1]I.'!$B$7:$AP$324,38,0),""))</f>
        <v>0</v>
      </c>
      <c r="Q25" s="72">
        <f t="shared" si="11"/>
        <v>0</v>
      </c>
      <c r="R25" s="81"/>
      <c r="S25" s="70">
        <f>IF(R25="","",IF(VLOOKUP($G25,'[1]II.'!$B$7:$AO$324,38,0)&gt;0,VLOOKUP($G25,'[1]II.'!$B$7:$AO$324,38,0),""))</f>
        <v>0</v>
      </c>
      <c r="T25" s="72">
        <f t="shared" si="12"/>
        <v>0</v>
      </c>
      <c r="U25" s="69"/>
      <c r="V25" s="70">
        <f>IF(U25="","",IF(VLOOKUP($G25,'[1]III.'!$B$7:$AO$324,38,0)&gt;0,VLOOKUP($G25,'[1]III.'!$B$7:$AO$324,38,0),""))</f>
        <v>0</v>
      </c>
      <c r="W25" s="72">
        <f t="shared" si="13"/>
        <v>0</v>
      </c>
      <c r="X25" s="73"/>
      <c r="Y25" s="70">
        <f>IF(X25="","",IF(VLOOKUP($G25,'[1]IV.'!$B$7:$AP$324,39,0)&gt;0,VLOOKUP($G25,'[1]IV.'!$B$7:$AP$324,39,0),""))</f>
        <v>0</v>
      </c>
      <c r="Z25" s="72">
        <f t="shared" si="9"/>
        <v>0</v>
      </c>
      <c r="AA25" s="74"/>
      <c r="AB25" s="70">
        <f>IF(AA25="","",IF(VLOOKUP($G25,'[1]V.'!$B$7:$AO$324,38,0)&gt;0,VLOOKUP($G25,'[1]V.'!$B$7:$AO$324,38,0),""))</f>
        <v>0</v>
      </c>
      <c r="AC25" s="365">
        <f t="shared" si="10"/>
        <v>0</v>
      </c>
      <c r="AD25" s="176" t="e">
        <f>#N/A</f>
        <v>#N/A</v>
      </c>
      <c r="AE25" s="161" t="s">
        <v>108</v>
      </c>
      <c r="AF25" s="17">
        <f>(AF6+AF5)/2</f>
        <v>23</v>
      </c>
      <c r="AG25" s="17">
        <f>(AG6+AG5)/2</f>
        <v>24.45</v>
      </c>
      <c r="AH25" s="3">
        <f t="shared" si="5"/>
        <v>0</v>
      </c>
    </row>
    <row r="26" spans="1:34" ht="15" customHeight="1" hidden="1">
      <c r="A26" s="268">
        <v>23</v>
      </c>
      <c r="B26" s="60">
        <f t="shared" si="0"/>
        <v>0</v>
      </c>
      <c r="C26" s="60">
        <f t="shared" si="1"/>
        <v>0</v>
      </c>
      <c r="D26" s="60">
        <f t="shared" si="2"/>
        <v>0</v>
      </c>
      <c r="E26" s="60">
        <f t="shared" si="3"/>
        <v>0</v>
      </c>
      <c r="F26" s="60">
        <f t="shared" si="4"/>
        <v>0</v>
      </c>
      <c r="G26" s="180">
        <v>23</v>
      </c>
      <c r="H26" s="89"/>
      <c r="I26" s="336"/>
      <c r="J26" s="64"/>
      <c r="K26" s="65"/>
      <c r="L26" s="66"/>
      <c r="M26" s="182"/>
      <c r="N26" s="364">
        <f t="shared" si="6"/>
        <v>0</v>
      </c>
      <c r="O26" s="80"/>
      <c r="P26" s="70">
        <f>IF(O26="","",IF(VLOOKUP($G26,'[1]I.'!$B$7:$AP$324,38,0)&gt;0,VLOOKUP($G26,'[1]I.'!$B$7:$AP$324,38,0),""))</f>
        <v>0</v>
      </c>
      <c r="Q26" s="72">
        <f aca="true" t="shared" si="14" ref="Q26:Q53">IF(ISNUMBER(VLOOKUP(P26,$AE$4:$AG$99,2,0)),VLOOKUP(P26,$AE$4:$AG$99,2,0),0)</f>
        <v>0</v>
      </c>
      <c r="R26" s="69"/>
      <c r="S26" s="70">
        <f>IF(R26="","",IF(VLOOKUP($G26,'[1]II.'!$B$7:$AO$324,38,0)&gt;0,VLOOKUP($G26,'[1]II.'!$B$7:$AO$324,38,0),""))</f>
        <v>0</v>
      </c>
      <c r="T26" s="72">
        <f aca="true" t="shared" si="15" ref="T26:T53">IF(ISNUMBER(VLOOKUP(S26,$AE$4:$AG$99,2,0)),VLOOKUP(S26,$AE$4:$AG$99,2,0),0)</f>
        <v>0</v>
      </c>
      <c r="U26" s="69"/>
      <c r="V26" s="70">
        <f>IF(U26="","",IF(VLOOKUP($G26,'[1]III.'!$B$7:$AO$324,38,0)&gt;0,VLOOKUP($G26,'[1]III.'!$B$7:$AO$324,38,0),""))</f>
        <v>0</v>
      </c>
      <c r="W26" s="72">
        <f aca="true" t="shared" si="16" ref="W26:W53">IF(ISNUMBER(VLOOKUP(V26,$AE$4:$AG$99,2,0)),VLOOKUP(V26,$AE$4:$AG$99,2,0),0)</f>
        <v>0</v>
      </c>
      <c r="X26" s="73"/>
      <c r="Y26" s="70">
        <f>IF(X26="","",IF(VLOOKUP($G26,'[1]IV.'!$B$7:$AP$324,39,0)&gt;0,VLOOKUP($G26,'[1]IV.'!$B$7:$AP$324,39,0),""))</f>
        <v>0</v>
      </c>
      <c r="Z26" s="72">
        <f t="shared" si="9"/>
        <v>0</v>
      </c>
      <c r="AA26" s="74"/>
      <c r="AB26" s="70">
        <f>IF(AA26="","",IF(VLOOKUP($G26,'[1]V.'!$B$7:$AO$324,38,0)&gt;0,VLOOKUP($G26,'[1]V.'!$B$7:$AO$324,38,0),""))</f>
        <v>0</v>
      </c>
      <c r="AC26" s="365">
        <f t="shared" si="10"/>
        <v>0</v>
      </c>
      <c r="AD26" s="176" t="e">
        <f>#N/A</f>
        <v>#N/A</v>
      </c>
      <c r="AE26" s="161" t="s">
        <v>112</v>
      </c>
      <c r="AF26" s="17">
        <f>(AF5+AF6+AF7)/3</f>
        <v>21.333333333333332</v>
      </c>
      <c r="AG26" s="17">
        <f>(AG5+AG6+AG7)/3</f>
        <v>22.733333333333334</v>
      </c>
      <c r="AH26" s="3">
        <f t="shared" si="5"/>
        <v>0</v>
      </c>
    </row>
    <row r="27" spans="1:34" ht="15" customHeight="1" hidden="1">
      <c r="A27" s="268">
        <v>24</v>
      </c>
      <c r="B27" s="60">
        <f t="shared" si="0"/>
        <v>0</v>
      </c>
      <c r="C27" s="60">
        <f t="shared" si="1"/>
        <v>0</v>
      </c>
      <c r="D27" s="60">
        <f t="shared" si="2"/>
        <v>0</v>
      </c>
      <c r="E27" s="60">
        <f t="shared" si="3"/>
        <v>0</v>
      </c>
      <c r="F27" s="60">
        <f t="shared" si="4"/>
        <v>0</v>
      </c>
      <c r="G27" s="180">
        <v>24</v>
      </c>
      <c r="H27" s="89"/>
      <c r="I27" s="336"/>
      <c r="J27" s="64"/>
      <c r="K27" s="65"/>
      <c r="L27" s="66"/>
      <c r="M27" s="182"/>
      <c r="N27" s="364">
        <f t="shared" si="6"/>
        <v>0</v>
      </c>
      <c r="O27" s="80"/>
      <c r="P27" s="70">
        <f>IF(O27="","",IF(VLOOKUP($G27,'[1]I.'!$B$7:$AP$324,38,0)&gt;0,VLOOKUP($G27,'[1]I.'!$B$7:$AP$324,38,0),""))</f>
        <v>0</v>
      </c>
      <c r="Q27" s="72">
        <f t="shared" si="14"/>
        <v>0</v>
      </c>
      <c r="R27" s="69"/>
      <c r="S27" s="70">
        <f>IF(R27="","",IF(VLOOKUP($G27,'[1]II.'!$B$7:$AO$324,38,0)&gt;0,VLOOKUP($G27,'[1]II.'!$B$7:$AO$324,38,0),""))</f>
        <v>0</v>
      </c>
      <c r="T27" s="72">
        <f t="shared" si="15"/>
        <v>0</v>
      </c>
      <c r="U27" s="69"/>
      <c r="V27" s="70">
        <f>IF(U27="","",IF(VLOOKUP($G27,'[1]III.'!$B$7:$AO$324,38,0)&gt;0,VLOOKUP($G27,'[1]III.'!$B$7:$AO$324,38,0),""))</f>
        <v>0</v>
      </c>
      <c r="W27" s="72">
        <f t="shared" si="16"/>
        <v>0</v>
      </c>
      <c r="X27" s="73"/>
      <c r="Y27" s="70">
        <f>IF(X27="","",IF(VLOOKUP($G27,'[1]IV.'!$B$7:$AP$324,39,0)&gt;0,VLOOKUP($G27,'[1]IV.'!$B$7:$AP$324,39,0),""))</f>
        <v>0</v>
      </c>
      <c r="Z27" s="72">
        <f t="shared" si="9"/>
        <v>0</v>
      </c>
      <c r="AA27" s="74"/>
      <c r="AB27" s="70">
        <f>IF(AA27="","",IF(VLOOKUP($G27,'[1]V.'!$B$7:$AO$324,38,0)&gt;0,VLOOKUP($G27,'[1]V.'!$B$7:$AO$324,38,0),""))</f>
        <v>0</v>
      </c>
      <c r="AC27" s="365">
        <f t="shared" si="10"/>
        <v>0</v>
      </c>
      <c r="AD27" s="176" t="e">
        <f>#N/A</f>
        <v>#N/A</v>
      </c>
      <c r="AE27" s="161" t="s">
        <v>116</v>
      </c>
      <c r="AF27" s="17">
        <f>(AF5+AF6+AF7+AF8)/4</f>
        <v>19.75</v>
      </c>
      <c r="AG27" s="17">
        <f>(AG5+AG6+AG7+AG8)/4</f>
        <v>21.1</v>
      </c>
      <c r="AH27" s="3">
        <f t="shared" si="5"/>
        <v>0</v>
      </c>
    </row>
    <row r="28" spans="1:34" ht="15" customHeight="1" hidden="1">
      <c r="A28" s="268">
        <v>25</v>
      </c>
      <c r="B28" s="60">
        <f t="shared" si="0"/>
        <v>0</v>
      </c>
      <c r="C28" s="60">
        <f t="shared" si="1"/>
        <v>0</v>
      </c>
      <c r="D28" s="60">
        <f t="shared" si="2"/>
        <v>0</v>
      </c>
      <c r="E28" s="60">
        <f t="shared" si="3"/>
        <v>0</v>
      </c>
      <c r="F28" s="60">
        <f t="shared" si="4"/>
        <v>0</v>
      </c>
      <c r="G28" s="180">
        <v>25</v>
      </c>
      <c r="H28" s="89"/>
      <c r="I28" s="336"/>
      <c r="J28" s="64"/>
      <c r="K28" s="65"/>
      <c r="L28" s="66"/>
      <c r="M28" s="182"/>
      <c r="N28" s="364">
        <f t="shared" si="6"/>
        <v>0</v>
      </c>
      <c r="O28" s="80"/>
      <c r="P28" s="70">
        <f>IF(O28="","",IF(VLOOKUP($G28,'[1]I.'!$B$7:$AP$324,38,0)&gt;0,VLOOKUP($G28,'[1]I.'!$B$7:$AP$324,38,0),""))</f>
        <v>0</v>
      </c>
      <c r="Q28" s="72">
        <f t="shared" si="14"/>
        <v>0</v>
      </c>
      <c r="R28" s="69"/>
      <c r="S28" s="70">
        <f>IF(R28="","",IF(VLOOKUP($G28,'[1]II.'!$B$7:$AO$324,38,0)&gt;0,VLOOKUP($G28,'[1]II.'!$B$7:$AO$324,38,0),""))</f>
        <v>0</v>
      </c>
      <c r="T28" s="72">
        <f t="shared" si="15"/>
        <v>0</v>
      </c>
      <c r="U28" s="69"/>
      <c r="V28" s="70">
        <f>IF(U28="","",IF(VLOOKUP($G28,'[1]III.'!$B$7:$AO$324,38,0)&gt;0,VLOOKUP($G28,'[1]III.'!$B$7:$AO$324,38,0),""))</f>
        <v>0</v>
      </c>
      <c r="W28" s="72">
        <f t="shared" si="16"/>
        <v>0</v>
      </c>
      <c r="X28" s="73"/>
      <c r="Y28" s="70">
        <f>IF(X28="","",IF(VLOOKUP($G28,'[1]IV.'!$B$7:$AP$324,39,0)&gt;0,VLOOKUP($G28,'[1]IV.'!$B$7:$AP$324,39,0),""))</f>
        <v>0</v>
      </c>
      <c r="Z28" s="72">
        <f t="shared" si="9"/>
        <v>0</v>
      </c>
      <c r="AA28" s="74"/>
      <c r="AB28" s="70">
        <f>IF(AA28="","",IF(VLOOKUP($G28,'[1]V.'!$B$7:$AO$324,38,0)&gt;0,VLOOKUP($G28,'[1]V.'!$B$7:$AO$324,38,0),""))</f>
        <v>0</v>
      </c>
      <c r="AC28" s="365">
        <f t="shared" si="10"/>
        <v>0</v>
      </c>
      <c r="AD28" s="176" t="e">
        <f>#N/A</f>
        <v>#N/A</v>
      </c>
      <c r="AE28" s="161" t="s">
        <v>121</v>
      </c>
      <c r="AF28" s="17">
        <f>(AF5+AF6+AF7+AF8+AF9)/5</f>
        <v>18.4</v>
      </c>
      <c r="AG28" s="17">
        <f>(AG5+AG6+AG7+AG8+AG9)/5</f>
        <v>19.7</v>
      </c>
      <c r="AH28" s="3">
        <f t="shared" si="5"/>
        <v>0</v>
      </c>
    </row>
    <row r="29" spans="1:34" ht="15" customHeight="1" hidden="1">
      <c r="A29" s="268">
        <v>26</v>
      </c>
      <c r="B29" s="60">
        <f t="shared" si="0"/>
        <v>0</v>
      </c>
      <c r="C29" s="60">
        <f t="shared" si="1"/>
        <v>0</v>
      </c>
      <c r="D29" s="60">
        <f t="shared" si="2"/>
        <v>0</v>
      </c>
      <c r="E29" s="60">
        <f t="shared" si="3"/>
        <v>0</v>
      </c>
      <c r="F29" s="60">
        <f t="shared" si="4"/>
        <v>0</v>
      </c>
      <c r="G29" s="180">
        <v>26</v>
      </c>
      <c r="H29" s="89"/>
      <c r="I29" s="336"/>
      <c r="J29" s="64"/>
      <c r="K29" s="65"/>
      <c r="L29" s="66"/>
      <c r="M29" s="182"/>
      <c r="N29" s="364">
        <f t="shared" si="6"/>
        <v>0</v>
      </c>
      <c r="O29" s="80"/>
      <c r="P29" s="70">
        <f>IF(O29="","",IF(VLOOKUP($G29,'[1]I.'!$B$7:$AP$324,38,0)&gt;0,VLOOKUP($G29,'[1]I.'!$B$7:$AP$324,38,0),""))</f>
        <v>0</v>
      </c>
      <c r="Q29" s="72">
        <f t="shared" si="14"/>
        <v>0</v>
      </c>
      <c r="R29" s="69"/>
      <c r="S29" s="70">
        <f>IF(R29="","",IF(VLOOKUP($G29,'[1]II.'!$B$7:$AO$324,38,0)&gt;0,VLOOKUP($G29,'[1]II.'!$B$7:$AO$324,38,0),""))</f>
        <v>0</v>
      </c>
      <c r="T29" s="72">
        <f t="shared" si="15"/>
        <v>0</v>
      </c>
      <c r="U29" s="69"/>
      <c r="V29" s="70">
        <f>IF(U29="","",IF(VLOOKUP($G29,'[1]III.'!$B$7:$AO$324,38,0)&gt;0,VLOOKUP($G29,'[1]III.'!$B$7:$AO$324,38,0),""))</f>
        <v>0</v>
      </c>
      <c r="W29" s="72">
        <f t="shared" si="16"/>
        <v>0</v>
      </c>
      <c r="X29" s="73"/>
      <c r="Y29" s="70">
        <f>IF(X29="","",IF(VLOOKUP($G29,'[1]IV.'!$B$7:$AP$324,39,0)&gt;0,VLOOKUP($G29,'[1]IV.'!$B$7:$AP$324,39,0),""))</f>
        <v>0</v>
      </c>
      <c r="Z29" s="72">
        <f t="shared" si="9"/>
        <v>0</v>
      </c>
      <c r="AA29" s="74"/>
      <c r="AB29" s="70">
        <f>IF(AA29="","",IF(VLOOKUP($G29,'[1]V.'!$B$7:$AO$324,38,0)&gt;0,VLOOKUP($G29,'[1]V.'!$B$7:$AO$324,38,0),""))</f>
        <v>0</v>
      </c>
      <c r="AC29" s="365">
        <f t="shared" si="10"/>
        <v>0</v>
      </c>
      <c r="AD29" s="176" t="e">
        <f>#N/A</f>
        <v>#N/A</v>
      </c>
      <c r="AE29" s="161" t="s">
        <v>125</v>
      </c>
      <c r="AF29" s="17">
        <f>(AF5+AF6+AF7+AF8+AF9+AF10)/6</f>
        <v>17.166666666666668</v>
      </c>
      <c r="AG29" s="17">
        <f>(AG5+AG6+AG7+AG8+AG9+AG10)/6</f>
        <v>18.416666666666668</v>
      </c>
      <c r="AH29" s="3">
        <f t="shared" si="5"/>
        <v>0</v>
      </c>
    </row>
    <row r="30" spans="1:34" ht="15" customHeight="1" hidden="1">
      <c r="A30" s="268">
        <v>27</v>
      </c>
      <c r="B30" s="60">
        <f t="shared" si="0"/>
        <v>0</v>
      </c>
      <c r="C30" s="60">
        <f t="shared" si="1"/>
        <v>0</v>
      </c>
      <c r="D30" s="60">
        <f t="shared" si="2"/>
        <v>0</v>
      </c>
      <c r="E30" s="60">
        <f t="shared" si="3"/>
        <v>0</v>
      </c>
      <c r="F30" s="60">
        <f t="shared" si="4"/>
        <v>0</v>
      </c>
      <c r="G30" s="180">
        <v>27</v>
      </c>
      <c r="H30" s="89"/>
      <c r="I30" s="336"/>
      <c r="J30" s="64"/>
      <c r="K30" s="65"/>
      <c r="L30" s="66"/>
      <c r="M30" s="182"/>
      <c r="N30" s="364">
        <f t="shared" si="6"/>
        <v>0</v>
      </c>
      <c r="O30" s="80"/>
      <c r="P30" s="70">
        <f>IF(O30="","",IF(VLOOKUP($G30,'[1]I.'!$B$7:$AP$324,38,0)&gt;0,VLOOKUP($G30,'[1]I.'!$B$7:$AP$324,38,0),""))</f>
        <v>0</v>
      </c>
      <c r="Q30" s="72">
        <f t="shared" si="14"/>
        <v>0</v>
      </c>
      <c r="R30" s="69"/>
      <c r="S30" s="70">
        <f>IF(R30="","",IF(VLOOKUP($G30,'[1]II.'!$B$7:$AO$324,38,0)&gt;0,VLOOKUP($G30,'[1]II.'!$B$7:$AO$324,38,0),""))</f>
        <v>0</v>
      </c>
      <c r="T30" s="72">
        <f t="shared" si="15"/>
        <v>0</v>
      </c>
      <c r="U30" s="69"/>
      <c r="V30" s="70">
        <f>IF(U30="","",IF(VLOOKUP($G30,'[1]III.'!$B$7:$AO$324,38,0)&gt;0,VLOOKUP($G30,'[1]III.'!$B$7:$AO$324,38,0),""))</f>
        <v>0</v>
      </c>
      <c r="W30" s="72">
        <f t="shared" si="16"/>
        <v>0</v>
      </c>
      <c r="X30" s="73"/>
      <c r="Y30" s="70">
        <f>IF(X30="","",IF(VLOOKUP($G30,'[1]IV.'!$B$7:$AP$324,39,0)&gt;0,VLOOKUP($G30,'[1]IV.'!$B$7:$AP$324,39,0),""))</f>
        <v>0</v>
      </c>
      <c r="Z30" s="72">
        <f t="shared" si="9"/>
        <v>0</v>
      </c>
      <c r="AA30" s="74"/>
      <c r="AB30" s="70">
        <f>IF(AA30="","",IF(VLOOKUP($G30,'[1]V.'!$B$7:$AO$324,38,0)&gt;0,VLOOKUP($G30,'[1]V.'!$B$7:$AO$324,38,0),""))</f>
        <v>0</v>
      </c>
      <c r="AC30" s="365">
        <f t="shared" si="10"/>
        <v>0</v>
      </c>
      <c r="AD30" s="176" t="e">
        <f>#N/A</f>
        <v>#N/A</v>
      </c>
      <c r="AE30" s="161" t="s">
        <v>126</v>
      </c>
      <c r="AF30" s="17">
        <f>(AF6+AF7)/2</f>
        <v>19.5</v>
      </c>
      <c r="AG30" s="17">
        <f>(AG6+AG7)/2</f>
        <v>20.85</v>
      </c>
      <c r="AH30" s="3">
        <f t="shared" si="5"/>
        <v>0</v>
      </c>
    </row>
    <row r="31" spans="1:34" ht="15" customHeight="1" hidden="1">
      <c r="A31" s="268">
        <v>28</v>
      </c>
      <c r="B31" s="60">
        <f t="shared" si="0"/>
        <v>0</v>
      </c>
      <c r="C31" s="60">
        <f t="shared" si="1"/>
        <v>0</v>
      </c>
      <c r="D31" s="60">
        <f t="shared" si="2"/>
        <v>0</v>
      </c>
      <c r="E31" s="60">
        <f t="shared" si="3"/>
        <v>0</v>
      </c>
      <c r="F31" s="60">
        <f t="shared" si="4"/>
        <v>0</v>
      </c>
      <c r="G31" s="180">
        <v>28</v>
      </c>
      <c r="H31" s="89"/>
      <c r="I31" s="336"/>
      <c r="J31" s="64"/>
      <c r="K31" s="65"/>
      <c r="L31" s="66"/>
      <c r="M31" s="182"/>
      <c r="N31" s="364">
        <f t="shared" si="6"/>
        <v>0</v>
      </c>
      <c r="O31" s="80"/>
      <c r="P31" s="70">
        <f>IF(O31="","",IF(VLOOKUP($G31,'[1]I.'!$B$7:$AP$324,38,0)&gt;0,VLOOKUP($G31,'[1]I.'!$B$7:$AP$324,38,0),""))</f>
        <v>0</v>
      </c>
      <c r="Q31" s="72">
        <f t="shared" si="14"/>
        <v>0</v>
      </c>
      <c r="R31" s="69"/>
      <c r="S31" s="70">
        <f>IF(R31="","",IF(VLOOKUP($G31,'[1]II.'!$B$7:$AO$324,38,0)&gt;0,VLOOKUP($G31,'[1]II.'!$B$7:$AO$324,38,0),""))</f>
        <v>0</v>
      </c>
      <c r="T31" s="72">
        <f t="shared" si="15"/>
        <v>0</v>
      </c>
      <c r="U31" s="69"/>
      <c r="V31" s="70">
        <f>IF(U31="","",IF(VLOOKUP($G31,'[1]III.'!$B$7:$AO$324,38,0)&gt;0,VLOOKUP($G31,'[1]III.'!$B$7:$AO$324,38,0),""))</f>
        <v>0</v>
      </c>
      <c r="W31" s="72">
        <f t="shared" si="16"/>
        <v>0</v>
      </c>
      <c r="X31" s="73"/>
      <c r="Y31" s="70">
        <f>IF(X31="","",IF(VLOOKUP($G31,'[1]IV.'!$B$7:$AP$324,39,0)&gt;0,VLOOKUP($G31,'[1]IV.'!$B$7:$AP$324,39,0),""))</f>
        <v>0</v>
      </c>
      <c r="Z31" s="72">
        <f t="shared" si="9"/>
        <v>0</v>
      </c>
      <c r="AA31" s="74"/>
      <c r="AB31" s="70">
        <f>IF(AA31="","",IF(VLOOKUP($G31,'[1]V.'!$B$7:$AO$324,38,0)&gt;0,VLOOKUP($G31,'[1]V.'!$B$7:$AO$324,38,0),""))</f>
        <v>0</v>
      </c>
      <c r="AC31" s="365">
        <f t="shared" si="10"/>
        <v>0</v>
      </c>
      <c r="AD31" s="176" t="e">
        <f>#N/A</f>
        <v>#N/A</v>
      </c>
      <c r="AE31" s="161" t="s">
        <v>127</v>
      </c>
      <c r="AF31" s="17">
        <f>(AF6+AF7+AF8)/3</f>
        <v>18</v>
      </c>
      <c r="AG31" s="17">
        <f>(AG6+AG7+AG8)/3</f>
        <v>19.3</v>
      </c>
      <c r="AH31" s="3">
        <f t="shared" si="5"/>
        <v>0</v>
      </c>
    </row>
    <row r="32" spans="1:34" ht="15" customHeight="1" hidden="1">
      <c r="A32" s="268">
        <v>29</v>
      </c>
      <c r="B32" s="60">
        <f t="shared" si="0"/>
        <v>0</v>
      </c>
      <c r="C32" s="60">
        <f t="shared" si="1"/>
        <v>0</v>
      </c>
      <c r="D32" s="60">
        <f t="shared" si="2"/>
        <v>0</v>
      </c>
      <c r="E32" s="60">
        <f t="shared" si="3"/>
        <v>0</v>
      </c>
      <c r="F32" s="60">
        <f t="shared" si="4"/>
        <v>0</v>
      </c>
      <c r="G32" s="180">
        <v>29</v>
      </c>
      <c r="H32" s="89"/>
      <c r="I32" s="336"/>
      <c r="J32" s="64"/>
      <c r="K32" s="65"/>
      <c r="L32" s="66"/>
      <c r="M32" s="182"/>
      <c r="N32" s="364">
        <f t="shared" si="6"/>
        <v>0</v>
      </c>
      <c r="O32" s="80"/>
      <c r="P32" s="70">
        <f>IF(O32="","",IF(VLOOKUP($G32,'[1]I.'!$B$7:$AP$324,38,0)&gt;0,VLOOKUP($G32,'[1]I.'!$B$7:$AP$324,38,0),""))</f>
        <v>0</v>
      </c>
      <c r="Q32" s="72">
        <f t="shared" si="14"/>
        <v>0</v>
      </c>
      <c r="R32" s="69"/>
      <c r="S32" s="70">
        <f>IF(R32="","",IF(VLOOKUP($G32,'[1]II.'!$B$7:$AO$324,38,0)&gt;0,VLOOKUP($G32,'[1]II.'!$B$7:$AO$324,38,0),""))</f>
        <v>0</v>
      </c>
      <c r="T32" s="72">
        <f t="shared" si="15"/>
        <v>0</v>
      </c>
      <c r="U32" s="69"/>
      <c r="V32" s="70">
        <f>IF(U32="","",IF(VLOOKUP($G32,'[1]III.'!$B$7:$AO$324,38,0)&gt;0,VLOOKUP($G32,'[1]III.'!$B$7:$AO$324,38,0),""))</f>
        <v>0</v>
      </c>
      <c r="W32" s="72">
        <f t="shared" si="16"/>
        <v>0</v>
      </c>
      <c r="X32" s="73"/>
      <c r="Y32" s="70">
        <f>IF(X32="","",IF(VLOOKUP($G32,'[1]IV.'!$B$7:$AP$324,39,0)&gt;0,VLOOKUP($G32,'[1]IV.'!$B$7:$AP$324,39,0),""))</f>
        <v>0</v>
      </c>
      <c r="Z32" s="72">
        <f t="shared" si="9"/>
        <v>0</v>
      </c>
      <c r="AA32" s="74"/>
      <c r="AB32" s="70">
        <f>IF(AA32="","",IF(VLOOKUP($G32,'[1]V.'!$B$7:$AO$324,38,0)&gt;0,VLOOKUP($G32,'[1]V.'!$B$7:$AO$324,38,0),""))</f>
        <v>0</v>
      </c>
      <c r="AC32" s="365">
        <f t="shared" si="10"/>
        <v>0</v>
      </c>
      <c r="AD32" s="176" t="e">
        <f>#N/A</f>
        <v>#N/A</v>
      </c>
      <c r="AE32" s="161" t="s">
        <v>128</v>
      </c>
      <c r="AF32" s="17">
        <f>(AF6+AF7+AF8+AF9)/4</f>
        <v>16.75</v>
      </c>
      <c r="AG32" s="17">
        <f>(AG6+AG7+AG8+AG9)/4</f>
        <v>18</v>
      </c>
      <c r="AH32" s="3">
        <f t="shared" si="5"/>
        <v>0</v>
      </c>
    </row>
    <row r="33" spans="1:34" ht="15" customHeight="1" hidden="1">
      <c r="A33" s="268">
        <v>30</v>
      </c>
      <c r="B33" s="60">
        <f t="shared" si="0"/>
        <v>0</v>
      </c>
      <c r="C33" s="60">
        <f t="shared" si="1"/>
        <v>0</v>
      </c>
      <c r="D33" s="60">
        <f t="shared" si="2"/>
        <v>0</v>
      </c>
      <c r="E33" s="60">
        <f t="shared" si="3"/>
        <v>0</v>
      </c>
      <c r="F33" s="60">
        <f t="shared" si="4"/>
        <v>0</v>
      </c>
      <c r="G33" s="180">
        <v>30</v>
      </c>
      <c r="H33" s="89"/>
      <c r="I33" s="336"/>
      <c r="J33" s="64"/>
      <c r="K33" s="65"/>
      <c r="L33" s="66"/>
      <c r="M33" s="182"/>
      <c r="N33" s="364">
        <f t="shared" si="6"/>
        <v>0</v>
      </c>
      <c r="O33" s="80"/>
      <c r="P33" s="70">
        <f>IF(O33="","",IF(VLOOKUP($G33,'[1]I.'!$B$7:$AP$324,38,0)&gt;0,VLOOKUP($G33,'[1]I.'!$B$7:$AP$324,38,0),""))</f>
        <v>0</v>
      </c>
      <c r="Q33" s="72">
        <f t="shared" si="14"/>
        <v>0</v>
      </c>
      <c r="R33" s="69"/>
      <c r="S33" s="70">
        <f>IF(R33="","",IF(VLOOKUP($G33,'[1]II.'!$B$7:$AO$324,38,0)&gt;0,VLOOKUP($G33,'[1]II.'!$B$7:$AO$324,38,0),""))</f>
        <v>0</v>
      </c>
      <c r="T33" s="72">
        <f t="shared" si="15"/>
        <v>0</v>
      </c>
      <c r="U33" s="69"/>
      <c r="V33" s="70">
        <f>IF(U33="","",IF(VLOOKUP($G33,'[1]III.'!$B$7:$AO$324,38,0)&gt;0,VLOOKUP($G33,'[1]III.'!$B$7:$AO$324,38,0),""))</f>
        <v>0</v>
      </c>
      <c r="W33" s="72">
        <f t="shared" si="16"/>
        <v>0</v>
      </c>
      <c r="X33" s="73"/>
      <c r="Y33" s="70">
        <f>IF(X33="","",IF(VLOOKUP($G33,'[1]IV.'!$B$7:$AP$324,39,0)&gt;0,VLOOKUP($G33,'[1]IV.'!$B$7:$AP$324,39,0),""))</f>
        <v>0</v>
      </c>
      <c r="Z33" s="72">
        <f t="shared" si="9"/>
        <v>0</v>
      </c>
      <c r="AA33" s="74"/>
      <c r="AB33" s="70">
        <f>IF(AA33="","",IF(VLOOKUP($G33,'[1]V.'!$B$7:$AO$324,38,0)&gt;0,VLOOKUP($G33,'[1]V.'!$B$7:$AO$324,38,0),""))</f>
        <v>0</v>
      </c>
      <c r="AC33" s="365">
        <f t="shared" si="10"/>
        <v>0</v>
      </c>
      <c r="AD33" s="176" t="e">
        <f>#N/A</f>
        <v>#N/A</v>
      </c>
      <c r="AE33" s="161" t="s">
        <v>129</v>
      </c>
      <c r="AF33" s="17">
        <f>(AF6+AF7+AF8+AF9+AF10)/5</f>
        <v>15.6</v>
      </c>
      <c r="AG33" s="17">
        <f>(AG6+AG7+AG8+AG9+AG10)/5</f>
        <v>16.8</v>
      </c>
      <c r="AH33" s="3">
        <f t="shared" si="5"/>
        <v>0</v>
      </c>
    </row>
    <row r="34" spans="1:34" ht="15" customHeight="1" hidden="1">
      <c r="A34" s="268">
        <v>31</v>
      </c>
      <c r="B34" s="60">
        <f t="shared" si="0"/>
        <v>0</v>
      </c>
      <c r="C34" s="60">
        <f t="shared" si="1"/>
        <v>0</v>
      </c>
      <c r="D34" s="60">
        <f t="shared" si="2"/>
        <v>0</v>
      </c>
      <c r="E34" s="60">
        <f t="shared" si="3"/>
        <v>0</v>
      </c>
      <c r="F34" s="60">
        <f t="shared" si="4"/>
        <v>0</v>
      </c>
      <c r="G34" s="180">
        <v>31</v>
      </c>
      <c r="H34" s="89"/>
      <c r="I34" s="336"/>
      <c r="J34" s="64"/>
      <c r="K34" s="65"/>
      <c r="L34" s="66"/>
      <c r="M34" s="182"/>
      <c r="N34" s="364">
        <f t="shared" si="6"/>
        <v>0</v>
      </c>
      <c r="O34" s="80"/>
      <c r="P34" s="70">
        <f>IF(O34="","",IF(VLOOKUP($G34,'[1]I.'!$B$7:$AP$324,38,0)&gt;0,VLOOKUP($G34,'[1]I.'!$B$7:$AP$324,38,0),""))</f>
        <v>0</v>
      </c>
      <c r="Q34" s="72">
        <f t="shared" si="14"/>
        <v>0</v>
      </c>
      <c r="R34" s="69"/>
      <c r="S34" s="70">
        <f>IF(R34="","",IF(VLOOKUP($G34,'[1]II.'!$B$7:$AO$324,38,0)&gt;0,VLOOKUP($G34,'[1]II.'!$B$7:$AO$324,38,0),""))</f>
        <v>0</v>
      </c>
      <c r="T34" s="72">
        <f t="shared" si="15"/>
        <v>0</v>
      </c>
      <c r="U34" s="69"/>
      <c r="V34" s="70">
        <f>IF(U34="","",IF(VLOOKUP($G34,'[1]III.'!$B$7:$AO$324,38,0)&gt;0,VLOOKUP($G34,'[1]III.'!$B$7:$AO$324,38,0),""))</f>
        <v>0</v>
      </c>
      <c r="W34" s="72">
        <f t="shared" si="16"/>
        <v>0</v>
      </c>
      <c r="X34" s="73"/>
      <c r="Y34" s="70">
        <f>IF(X34="","",IF(VLOOKUP($G34,'[1]IV.'!$B$7:$AP$324,39,0)&gt;0,VLOOKUP($G34,'[1]IV.'!$B$7:$AP$324,39,0),""))</f>
        <v>0</v>
      </c>
      <c r="Z34" s="72">
        <f t="shared" si="9"/>
        <v>0</v>
      </c>
      <c r="AA34" s="74"/>
      <c r="AB34" s="70">
        <f>IF(AA34="","",IF(VLOOKUP($G34,'[1]V.'!$B$7:$AO$324,38,0)&gt;0,VLOOKUP($G34,'[1]V.'!$B$7:$AO$324,38,0),""))</f>
        <v>0</v>
      </c>
      <c r="AC34" s="365">
        <f t="shared" si="10"/>
        <v>0</v>
      </c>
      <c r="AD34" s="176" t="e">
        <f>#N/A</f>
        <v>#N/A</v>
      </c>
      <c r="AE34" s="161" t="s">
        <v>130</v>
      </c>
      <c r="AF34" s="17">
        <f>(AF6+AF7+AF8+AF9+AF10+AF11)/6</f>
        <v>14.5</v>
      </c>
      <c r="AG34" s="17">
        <f>(AG6+AG7+AG8+AG9+AG10+AG11)/6</f>
        <v>15.65</v>
      </c>
      <c r="AH34" s="3">
        <f t="shared" si="5"/>
        <v>0</v>
      </c>
    </row>
    <row r="35" spans="1:34" ht="15" customHeight="1" hidden="1">
      <c r="A35" s="268">
        <v>32</v>
      </c>
      <c r="B35" s="60">
        <f t="shared" si="0"/>
        <v>0</v>
      </c>
      <c r="C35" s="60">
        <f t="shared" si="1"/>
        <v>0</v>
      </c>
      <c r="D35" s="60">
        <f t="shared" si="2"/>
        <v>0</v>
      </c>
      <c r="E35" s="60">
        <f t="shared" si="3"/>
        <v>0</v>
      </c>
      <c r="F35" s="60">
        <f t="shared" si="4"/>
        <v>0</v>
      </c>
      <c r="G35" s="180">
        <v>32</v>
      </c>
      <c r="H35" s="89"/>
      <c r="I35" s="336"/>
      <c r="J35" s="64"/>
      <c r="K35" s="65"/>
      <c r="L35" s="66"/>
      <c r="M35" s="182"/>
      <c r="N35" s="364">
        <f t="shared" si="6"/>
        <v>0</v>
      </c>
      <c r="O35" s="80"/>
      <c r="P35" s="70">
        <f>IF(O35="","",IF(VLOOKUP($G35,'[1]I.'!$B$7:$AP$324,38,0)&gt;0,VLOOKUP($G35,'[1]I.'!$B$7:$AP$324,38,0),""))</f>
        <v>0</v>
      </c>
      <c r="Q35" s="72">
        <f t="shared" si="14"/>
        <v>0</v>
      </c>
      <c r="R35" s="69"/>
      <c r="S35" s="70">
        <f>IF(R35="","",IF(VLOOKUP($G35,'[1]II.'!$B$7:$AO$324,38,0)&gt;0,VLOOKUP($G35,'[1]II.'!$B$7:$AO$324,38,0),""))</f>
        <v>0</v>
      </c>
      <c r="T35" s="72">
        <f t="shared" si="15"/>
        <v>0</v>
      </c>
      <c r="U35" s="69"/>
      <c r="V35" s="70">
        <f>IF(U35="","",IF(VLOOKUP($G35,'[1]III.'!$B$7:$AO$324,38,0)&gt;0,VLOOKUP($G35,'[1]III.'!$B$7:$AO$324,38,0),""))</f>
        <v>0</v>
      </c>
      <c r="W35" s="72">
        <f t="shared" si="16"/>
        <v>0</v>
      </c>
      <c r="X35" s="73"/>
      <c r="Y35" s="70">
        <f>IF(X35="","",IF(VLOOKUP($G35,'[1]IV.'!$B$7:$AP$324,39,0)&gt;0,VLOOKUP($G35,'[1]IV.'!$B$7:$AP$324,39,0),""))</f>
        <v>0</v>
      </c>
      <c r="Z35" s="72">
        <f t="shared" si="9"/>
        <v>0</v>
      </c>
      <c r="AA35" s="74"/>
      <c r="AB35" s="70">
        <f>IF(AA35="","",IF(VLOOKUP($G35,'[1]V.'!$B$7:$AO$324,38,0)&gt;0,VLOOKUP($G35,'[1]V.'!$B$7:$AO$324,38,0),""))</f>
        <v>0</v>
      </c>
      <c r="AC35" s="365">
        <f t="shared" si="10"/>
        <v>0</v>
      </c>
      <c r="AD35" s="176" t="e">
        <f>#N/A</f>
        <v>#N/A</v>
      </c>
      <c r="AE35" s="16" t="s">
        <v>131</v>
      </c>
      <c r="AF35" s="17">
        <f>(AF7+AF8)/2</f>
        <v>16.5</v>
      </c>
      <c r="AG35" s="17">
        <f>(AG7+AG8)/2</f>
        <v>17.75</v>
      </c>
      <c r="AH35" s="3">
        <f t="shared" si="5"/>
        <v>0</v>
      </c>
    </row>
    <row r="36" spans="1:34" ht="15" customHeight="1" hidden="1">
      <c r="A36" s="268">
        <v>33</v>
      </c>
      <c r="B36" s="60">
        <f t="shared" si="0"/>
        <v>0</v>
      </c>
      <c r="C36" s="60">
        <f t="shared" si="1"/>
        <v>0</v>
      </c>
      <c r="D36" s="60">
        <f t="shared" si="2"/>
        <v>0</v>
      </c>
      <c r="E36" s="60">
        <f t="shared" si="3"/>
        <v>0</v>
      </c>
      <c r="F36" s="60">
        <f t="shared" si="4"/>
        <v>0</v>
      </c>
      <c r="G36" s="180">
        <v>33</v>
      </c>
      <c r="H36" s="89"/>
      <c r="I36" s="336"/>
      <c r="J36" s="64"/>
      <c r="K36" s="65"/>
      <c r="L36" s="66"/>
      <c r="M36" s="182"/>
      <c r="N36" s="364">
        <f t="shared" si="6"/>
        <v>0</v>
      </c>
      <c r="O36" s="80"/>
      <c r="P36" s="70">
        <f>IF(O36="","",IF(VLOOKUP($G36,'[1]I.'!$B$7:$AP$324,38,0)&gt;0,VLOOKUP($G36,'[1]I.'!$B$7:$AP$324,38,0),""))</f>
        <v>0</v>
      </c>
      <c r="Q36" s="72">
        <f t="shared" si="14"/>
        <v>0</v>
      </c>
      <c r="R36" s="69"/>
      <c r="S36" s="70">
        <f>IF(R36="","",IF(VLOOKUP($G36,'[1]II.'!$B$7:$AO$324,38,0)&gt;0,VLOOKUP($G36,'[1]II.'!$B$7:$AO$324,38,0),""))</f>
        <v>0</v>
      </c>
      <c r="T36" s="72">
        <f t="shared" si="15"/>
        <v>0</v>
      </c>
      <c r="U36" s="69"/>
      <c r="V36" s="70">
        <f>IF(U36="","",IF(VLOOKUP($G36,'[1]III.'!$B$7:$AO$324,38,0)&gt;0,VLOOKUP($G36,'[1]III.'!$B$7:$AO$324,38,0),""))</f>
        <v>0</v>
      </c>
      <c r="W36" s="72">
        <f t="shared" si="16"/>
        <v>0</v>
      </c>
      <c r="X36" s="73"/>
      <c r="Y36" s="70">
        <f>IF(X36="","",IF(VLOOKUP($G36,'[1]IV.'!$B$7:$AP$324,39,0)&gt;0,VLOOKUP($G36,'[1]IV.'!$B$7:$AP$324,39,0),""))</f>
        <v>0</v>
      </c>
      <c r="Z36" s="72">
        <f t="shared" si="9"/>
        <v>0</v>
      </c>
      <c r="AA36" s="74"/>
      <c r="AB36" s="70">
        <f>IF(AA36="","",IF(VLOOKUP($G36,'[1]V.'!$B$7:$AO$324,38,0)&gt;0,VLOOKUP($G36,'[1]V.'!$B$7:$AO$324,38,0),""))</f>
        <v>0</v>
      </c>
      <c r="AC36" s="365">
        <f t="shared" si="10"/>
        <v>0</v>
      </c>
      <c r="AD36" s="176" t="e">
        <f>#N/A</f>
        <v>#N/A</v>
      </c>
      <c r="AE36" s="16" t="s">
        <v>132</v>
      </c>
      <c r="AF36" s="17">
        <f>(AF7+AF8+AF9)/3</f>
        <v>15.333333333333334</v>
      </c>
      <c r="AG36" s="17">
        <f>(AG7+AG8+AG9)/3</f>
        <v>16.533333333333335</v>
      </c>
      <c r="AH36" s="3">
        <f t="shared" si="5"/>
        <v>0</v>
      </c>
    </row>
    <row r="37" spans="1:34" ht="15" customHeight="1" hidden="1">
      <c r="A37" s="268">
        <v>34</v>
      </c>
      <c r="B37" s="60">
        <f t="shared" si="0"/>
        <v>0</v>
      </c>
      <c r="C37" s="60">
        <f t="shared" si="1"/>
        <v>0</v>
      </c>
      <c r="D37" s="60">
        <f t="shared" si="2"/>
        <v>0</v>
      </c>
      <c r="E37" s="60">
        <f t="shared" si="3"/>
        <v>0</v>
      </c>
      <c r="F37" s="60">
        <f t="shared" si="4"/>
        <v>0</v>
      </c>
      <c r="G37" s="180">
        <v>34</v>
      </c>
      <c r="H37" s="89"/>
      <c r="I37" s="336"/>
      <c r="J37" s="64"/>
      <c r="K37" s="65"/>
      <c r="L37" s="66"/>
      <c r="M37" s="182"/>
      <c r="N37" s="364">
        <f t="shared" si="6"/>
        <v>0</v>
      </c>
      <c r="O37" s="80"/>
      <c r="P37" s="70">
        <f>IF(O37="","",IF(VLOOKUP($G37,'[1]I.'!$B$7:$AP$324,38,0)&gt;0,VLOOKUP($G37,'[1]I.'!$B$7:$AP$324,38,0),""))</f>
        <v>0</v>
      </c>
      <c r="Q37" s="72">
        <f t="shared" si="14"/>
        <v>0</v>
      </c>
      <c r="R37" s="69"/>
      <c r="S37" s="70">
        <f>IF(R37="","",IF(VLOOKUP($G37,'[1]II.'!$B$7:$AO$324,38,0)&gt;0,VLOOKUP($G37,'[1]II.'!$B$7:$AO$324,38,0),""))</f>
        <v>0</v>
      </c>
      <c r="T37" s="72">
        <f t="shared" si="15"/>
        <v>0</v>
      </c>
      <c r="U37" s="69"/>
      <c r="V37" s="70">
        <f>IF(U37="","",IF(VLOOKUP($G37,'[1]III.'!$B$7:$AO$324,38,0)&gt;0,VLOOKUP($G37,'[1]III.'!$B$7:$AO$324,38,0),""))</f>
        <v>0</v>
      </c>
      <c r="W37" s="72">
        <f t="shared" si="16"/>
        <v>0</v>
      </c>
      <c r="X37" s="73"/>
      <c r="Y37" s="70">
        <f>IF(X37="","",IF(VLOOKUP($G37,'[1]IV.'!$B$7:$AP$324,39,0)&gt;0,VLOOKUP($G37,'[1]IV.'!$B$7:$AP$324,39,0),""))</f>
        <v>0</v>
      </c>
      <c r="Z37" s="72">
        <f t="shared" si="9"/>
        <v>0</v>
      </c>
      <c r="AA37" s="74"/>
      <c r="AB37" s="70">
        <f>IF(AA37="","",IF(VLOOKUP($G37,'[1]V.'!$B$7:$AO$324,38,0)&gt;0,VLOOKUP($G37,'[1]V.'!$B$7:$AO$324,38,0),""))</f>
        <v>0</v>
      </c>
      <c r="AC37" s="365">
        <f t="shared" si="10"/>
        <v>0</v>
      </c>
      <c r="AD37" s="176" t="e">
        <f>#N/A</f>
        <v>#N/A</v>
      </c>
      <c r="AE37" s="16" t="s">
        <v>133</v>
      </c>
      <c r="AF37" s="17">
        <f>(AF7+AF8+AF9+AF10)/4</f>
        <v>14.25</v>
      </c>
      <c r="AG37" s="17">
        <f>(AG7+AG8+AG9+AG10)/4</f>
        <v>15.4</v>
      </c>
      <c r="AH37" s="3">
        <f t="shared" si="5"/>
        <v>0</v>
      </c>
    </row>
    <row r="38" spans="1:34" ht="15" customHeight="1" hidden="1">
      <c r="A38" s="268">
        <v>35</v>
      </c>
      <c r="B38" s="60">
        <f t="shared" si="0"/>
        <v>0</v>
      </c>
      <c r="C38" s="60">
        <f t="shared" si="1"/>
        <v>0</v>
      </c>
      <c r="D38" s="60">
        <f t="shared" si="2"/>
        <v>0</v>
      </c>
      <c r="E38" s="60">
        <f t="shared" si="3"/>
        <v>0</v>
      </c>
      <c r="F38" s="60">
        <f t="shared" si="4"/>
        <v>0</v>
      </c>
      <c r="G38" s="180">
        <v>35</v>
      </c>
      <c r="H38" s="89"/>
      <c r="I38" s="336"/>
      <c r="J38" s="64"/>
      <c r="K38" s="65"/>
      <c r="L38" s="66"/>
      <c r="M38" s="182"/>
      <c r="N38" s="364">
        <f t="shared" si="6"/>
        <v>0</v>
      </c>
      <c r="O38" s="80"/>
      <c r="P38" s="70">
        <f>IF(O38="","",IF(VLOOKUP($G38,'[1]I.'!$B$7:$AP$324,38,0)&gt;0,VLOOKUP($G38,'[1]I.'!$B$7:$AP$324,38,0),""))</f>
        <v>0</v>
      </c>
      <c r="Q38" s="72">
        <f t="shared" si="14"/>
        <v>0</v>
      </c>
      <c r="R38" s="69"/>
      <c r="S38" s="70">
        <f>IF(R38="","",IF(VLOOKUP($G38,'[1]II.'!$B$7:$AO$324,38,0)&gt;0,VLOOKUP($G38,'[1]II.'!$B$7:$AO$324,38,0),""))</f>
        <v>0</v>
      </c>
      <c r="T38" s="72">
        <f t="shared" si="15"/>
        <v>0</v>
      </c>
      <c r="U38" s="69"/>
      <c r="V38" s="70">
        <f>IF(U38="","",IF(VLOOKUP($G38,'[1]III.'!$B$7:$AO$324,38,0)&gt;0,VLOOKUP($G38,'[1]III.'!$B$7:$AO$324,38,0),""))</f>
        <v>0</v>
      </c>
      <c r="W38" s="72">
        <f t="shared" si="16"/>
        <v>0</v>
      </c>
      <c r="X38" s="73"/>
      <c r="Y38" s="70">
        <f>IF(X38="","",IF(VLOOKUP($G38,'[1]IV.'!$B$7:$AP$324,39,0)&gt;0,VLOOKUP($G38,'[1]IV.'!$B$7:$AP$324,39,0),""))</f>
        <v>0</v>
      </c>
      <c r="Z38" s="72">
        <f t="shared" si="9"/>
        <v>0</v>
      </c>
      <c r="AA38" s="74"/>
      <c r="AB38" s="70">
        <f>IF(AA38="","",IF(VLOOKUP($G38,'[1]V.'!$B$7:$AO$324,38,0)&gt;0,VLOOKUP($G38,'[1]V.'!$B$7:$AO$324,38,0),""))</f>
        <v>0</v>
      </c>
      <c r="AC38" s="365">
        <f t="shared" si="10"/>
        <v>0</v>
      </c>
      <c r="AD38" s="176" t="e">
        <f>#N/A</f>
        <v>#N/A</v>
      </c>
      <c r="AE38" s="16" t="s">
        <v>134</v>
      </c>
      <c r="AF38" s="17">
        <f>(AF7+AF8+AF9+AF10+AF11)/5</f>
        <v>13.2</v>
      </c>
      <c r="AG38" s="17">
        <f>(AG7+AG8+AG9+AG10+AG11)/5</f>
        <v>14.3</v>
      </c>
      <c r="AH38" s="3">
        <f t="shared" si="5"/>
        <v>0</v>
      </c>
    </row>
    <row r="39" spans="1:34" ht="15" customHeight="1" hidden="1">
      <c r="A39" s="268">
        <v>36</v>
      </c>
      <c r="B39" s="60">
        <f t="shared" si="0"/>
        <v>0</v>
      </c>
      <c r="C39" s="60">
        <f t="shared" si="1"/>
        <v>0</v>
      </c>
      <c r="D39" s="60">
        <f t="shared" si="2"/>
        <v>0</v>
      </c>
      <c r="E39" s="60">
        <f t="shared" si="3"/>
        <v>0</v>
      </c>
      <c r="F39" s="60">
        <f t="shared" si="4"/>
        <v>0</v>
      </c>
      <c r="G39" s="180">
        <v>36</v>
      </c>
      <c r="H39" s="89"/>
      <c r="I39" s="336"/>
      <c r="J39" s="64"/>
      <c r="K39" s="65"/>
      <c r="L39" s="66"/>
      <c r="M39" s="182"/>
      <c r="N39" s="364">
        <f t="shared" si="6"/>
        <v>0</v>
      </c>
      <c r="O39" s="80"/>
      <c r="P39" s="70">
        <f>IF(O39="","",IF(VLOOKUP($G39,'[1]I.'!$B$7:$AP$324,38,0)&gt;0,VLOOKUP($G39,'[1]I.'!$B$7:$AP$324,38,0),""))</f>
        <v>0</v>
      </c>
      <c r="Q39" s="72">
        <f t="shared" si="14"/>
        <v>0</v>
      </c>
      <c r="R39" s="69"/>
      <c r="S39" s="70">
        <f>IF(R39="","",IF(VLOOKUP($G39,'[1]II.'!$B$7:$AO$324,38,0)&gt;0,VLOOKUP($G39,'[1]II.'!$B$7:$AO$324,38,0),""))</f>
        <v>0</v>
      </c>
      <c r="T39" s="72">
        <f t="shared" si="15"/>
        <v>0</v>
      </c>
      <c r="U39" s="69"/>
      <c r="V39" s="70">
        <f>IF(U39="","",IF(VLOOKUP($G39,'[1]III.'!$B$7:$AO$324,38,0)&gt;0,VLOOKUP($G39,'[1]III.'!$B$7:$AO$324,38,0),""))</f>
        <v>0</v>
      </c>
      <c r="W39" s="72">
        <f t="shared" si="16"/>
        <v>0</v>
      </c>
      <c r="X39" s="73"/>
      <c r="Y39" s="70">
        <f>IF(X39="","",IF(VLOOKUP($G39,'[1]IV.'!$B$7:$AP$324,39,0)&gt;0,VLOOKUP($G39,'[1]IV.'!$B$7:$AP$324,39,0),""))</f>
        <v>0</v>
      </c>
      <c r="Z39" s="72">
        <f t="shared" si="9"/>
        <v>0</v>
      </c>
      <c r="AA39" s="74"/>
      <c r="AB39" s="70">
        <f>IF(AA39="","",IF(VLOOKUP($G39,'[1]V.'!$B$7:$AO$324,38,0)&gt;0,VLOOKUP($G39,'[1]V.'!$B$7:$AO$324,38,0),""))</f>
        <v>0</v>
      </c>
      <c r="AC39" s="365">
        <f t="shared" si="10"/>
        <v>0</v>
      </c>
      <c r="AD39" s="176" t="e">
        <f>#N/A</f>
        <v>#N/A</v>
      </c>
      <c r="AE39" s="16" t="s">
        <v>135</v>
      </c>
      <c r="AF39" s="17">
        <f>(AF7+AF8+AF9+AF10+AF11+AF12)/6</f>
        <v>12.333333333333334</v>
      </c>
      <c r="AG39" s="17">
        <f>(AG7+AG8+AG9+AG10+AG11+AG12)/6</f>
        <v>13.383333333333333</v>
      </c>
      <c r="AH39" s="3">
        <f t="shared" si="5"/>
        <v>0</v>
      </c>
    </row>
    <row r="40" spans="1:34" ht="15" customHeight="1" hidden="1">
      <c r="A40" s="268">
        <v>37</v>
      </c>
      <c r="B40" s="60">
        <f t="shared" si="0"/>
        <v>0</v>
      </c>
      <c r="C40" s="60">
        <f t="shared" si="1"/>
        <v>0</v>
      </c>
      <c r="D40" s="60">
        <f t="shared" si="2"/>
        <v>0</v>
      </c>
      <c r="E40" s="60">
        <f t="shared" si="3"/>
        <v>0</v>
      </c>
      <c r="F40" s="60">
        <f t="shared" si="4"/>
        <v>0</v>
      </c>
      <c r="G40" s="180">
        <v>37</v>
      </c>
      <c r="H40" s="89"/>
      <c r="I40" s="336"/>
      <c r="J40" s="64"/>
      <c r="K40" s="65"/>
      <c r="L40" s="66"/>
      <c r="M40" s="182"/>
      <c r="N40" s="364">
        <f t="shared" si="6"/>
        <v>0</v>
      </c>
      <c r="O40" s="80"/>
      <c r="P40" s="70">
        <f>IF(O40="","",IF(VLOOKUP($G40,'[1]I.'!$B$7:$AP$324,38,0)&gt;0,VLOOKUP($G40,'[1]I.'!$B$7:$AP$324,38,0),""))</f>
        <v>0</v>
      </c>
      <c r="Q40" s="72">
        <f t="shared" si="14"/>
        <v>0</v>
      </c>
      <c r="R40" s="69"/>
      <c r="S40" s="70">
        <f>IF(R40="","",IF(VLOOKUP($G40,'[1]II.'!$B$7:$AO$324,38,0)&gt;0,VLOOKUP($G40,'[1]II.'!$B$7:$AO$324,38,0),""))</f>
        <v>0</v>
      </c>
      <c r="T40" s="72">
        <f t="shared" si="15"/>
        <v>0</v>
      </c>
      <c r="U40" s="69"/>
      <c r="V40" s="70">
        <f>IF(U40="","",IF(VLOOKUP($G40,'[1]III.'!$B$7:$AO$324,38,0)&gt;0,VLOOKUP($G40,'[1]III.'!$B$7:$AO$324,38,0),""))</f>
        <v>0</v>
      </c>
      <c r="W40" s="72">
        <f t="shared" si="16"/>
        <v>0</v>
      </c>
      <c r="X40" s="73"/>
      <c r="Y40" s="70">
        <f>IF(X40="","",IF(VLOOKUP($G40,'[1]IV.'!$B$7:$AP$324,39,0)&gt;0,VLOOKUP($G40,'[1]IV.'!$B$7:$AP$324,39,0),""))</f>
        <v>0</v>
      </c>
      <c r="Z40" s="72">
        <f t="shared" si="9"/>
        <v>0</v>
      </c>
      <c r="AA40" s="74"/>
      <c r="AB40" s="70">
        <f>IF(AA40="","",IF(VLOOKUP($G40,'[1]V.'!$B$7:$AO$324,38,0)&gt;0,VLOOKUP($G40,'[1]V.'!$B$7:$AO$324,38,0),""))</f>
        <v>0</v>
      </c>
      <c r="AC40" s="365">
        <f t="shared" si="10"/>
        <v>0</v>
      </c>
      <c r="AD40" s="176" t="e">
        <f>#N/A</f>
        <v>#N/A</v>
      </c>
      <c r="AE40" s="16" t="s">
        <v>136</v>
      </c>
      <c r="AF40" s="17">
        <f>(AF8+AF9)/2</f>
        <v>14</v>
      </c>
      <c r="AG40" s="17">
        <f>(AG8+AG9)/2</f>
        <v>15.149999999999999</v>
      </c>
      <c r="AH40" s="3">
        <f t="shared" si="5"/>
        <v>0</v>
      </c>
    </row>
    <row r="41" spans="1:34" ht="15" customHeight="1" hidden="1">
      <c r="A41" s="268">
        <v>38</v>
      </c>
      <c r="B41" s="60">
        <f t="shared" si="0"/>
        <v>0</v>
      </c>
      <c r="C41" s="60">
        <f t="shared" si="1"/>
        <v>0</v>
      </c>
      <c r="D41" s="60">
        <f t="shared" si="2"/>
        <v>0</v>
      </c>
      <c r="E41" s="60">
        <f t="shared" si="3"/>
        <v>0</v>
      </c>
      <c r="F41" s="60">
        <f t="shared" si="4"/>
        <v>0</v>
      </c>
      <c r="G41" s="180">
        <v>38</v>
      </c>
      <c r="H41" s="89"/>
      <c r="I41" s="336"/>
      <c r="J41" s="64"/>
      <c r="K41" s="65"/>
      <c r="L41" s="66"/>
      <c r="M41" s="182"/>
      <c r="N41" s="364">
        <f t="shared" si="6"/>
        <v>0</v>
      </c>
      <c r="O41" s="80"/>
      <c r="P41" s="70">
        <f>IF(O41="","",IF(VLOOKUP($G41,'[1]I.'!$B$7:$AP$324,38,0)&gt;0,VLOOKUP($G41,'[1]I.'!$B$7:$AP$324,38,0),""))</f>
        <v>0</v>
      </c>
      <c r="Q41" s="72">
        <f t="shared" si="14"/>
        <v>0</v>
      </c>
      <c r="R41" s="69"/>
      <c r="S41" s="70">
        <f>IF(R41="","",IF(VLOOKUP($G41,'[1]II.'!$B$7:$AO$324,38,0)&gt;0,VLOOKUP($G41,'[1]II.'!$B$7:$AO$324,38,0),""))</f>
        <v>0</v>
      </c>
      <c r="T41" s="72">
        <f t="shared" si="15"/>
        <v>0</v>
      </c>
      <c r="U41" s="69"/>
      <c r="V41" s="70">
        <f>IF(U41="","",IF(VLOOKUP($G41,'[1]III.'!$B$7:$AO$324,38,0)&gt;0,VLOOKUP($G41,'[1]III.'!$B$7:$AO$324,38,0),""))</f>
        <v>0</v>
      </c>
      <c r="W41" s="72">
        <f t="shared" si="16"/>
        <v>0</v>
      </c>
      <c r="X41" s="73"/>
      <c r="Y41" s="70">
        <f>IF(X41="","",IF(VLOOKUP($G41,'[1]IV.'!$B$7:$AP$324,39,0)&gt;0,VLOOKUP($G41,'[1]IV.'!$B$7:$AP$324,39,0),""))</f>
        <v>0</v>
      </c>
      <c r="Z41" s="72">
        <f t="shared" si="9"/>
        <v>0</v>
      </c>
      <c r="AA41" s="74"/>
      <c r="AB41" s="70">
        <f>IF(AA41="","",IF(VLOOKUP($G41,'[1]V.'!$B$7:$AO$324,38,0)&gt;0,VLOOKUP($G41,'[1]V.'!$B$7:$AO$324,38,0),""))</f>
        <v>0</v>
      </c>
      <c r="AC41" s="365">
        <f t="shared" si="10"/>
        <v>0</v>
      </c>
      <c r="AD41" s="176" t="e">
        <f>#N/A</f>
        <v>#N/A</v>
      </c>
      <c r="AE41" s="16" t="s">
        <v>137</v>
      </c>
      <c r="AF41" s="17">
        <f>(AF8+AF9+AF10)/3</f>
        <v>13</v>
      </c>
      <c r="AG41" s="17">
        <f>(AG8+AG9+AG10)/3</f>
        <v>14.1</v>
      </c>
      <c r="AH41" s="3">
        <f t="shared" si="5"/>
        <v>0</v>
      </c>
    </row>
    <row r="42" spans="1:34" ht="15" customHeight="1" hidden="1">
      <c r="A42" s="268">
        <v>39</v>
      </c>
      <c r="B42" s="60">
        <f t="shared" si="0"/>
        <v>0</v>
      </c>
      <c r="C42" s="60">
        <f t="shared" si="1"/>
        <v>0</v>
      </c>
      <c r="D42" s="60">
        <f t="shared" si="2"/>
        <v>0</v>
      </c>
      <c r="E42" s="60">
        <f t="shared" si="3"/>
        <v>0</v>
      </c>
      <c r="F42" s="60">
        <f t="shared" si="4"/>
        <v>0</v>
      </c>
      <c r="G42" s="180">
        <v>39</v>
      </c>
      <c r="H42" s="89"/>
      <c r="I42" s="336"/>
      <c r="J42" s="64"/>
      <c r="K42" s="65"/>
      <c r="L42" s="66"/>
      <c r="M42" s="182"/>
      <c r="N42" s="364">
        <f t="shared" si="6"/>
        <v>0</v>
      </c>
      <c r="O42" s="80"/>
      <c r="P42" s="70">
        <f>IF(O42="","",IF(VLOOKUP($G42,'[1]I.'!$B$7:$AP$324,38,0)&gt;0,VLOOKUP($G42,'[1]I.'!$B$7:$AP$324,38,0),""))</f>
        <v>0</v>
      </c>
      <c r="Q42" s="72">
        <f t="shared" si="14"/>
        <v>0</v>
      </c>
      <c r="R42" s="69"/>
      <c r="S42" s="70">
        <f>IF(R42="","",IF(VLOOKUP($G42,'[1]II.'!$B$7:$AO$324,38,0)&gt;0,VLOOKUP($G42,'[1]II.'!$B$7:$AO$324,38,0),""))</f>
        <v>0</v>
      </c>
      <c r="T42" s="72">
        <f t="shared" si="15"/>
        <v>0</v>
      </c>
      <c r="U42" s="69"/>
      <c r="V42" s="70">
        <f>IF(U42="","",IF(VLOOKUP($G42,'[1]III.'!$B$7:$AO$324,38,0)&gt;0,VLOOKUP($G42,'[1]III.'!$B$7:$AO$324,38,0),""))</f>
        <v>0</v>
      </c>
      <c r="W42" s="72">
        <f t="shared" si="16"/>
        <v>0</v>
      </c>
      <c r="X42" s="73"/>
      <c r="Y42" s="70">
        <f>IF(X42="","",IF(VLOOKUP($G42,'[1]IV.'!$B$7:$AP$324,39,0)&gt;0,VLOOKUP($G42,'[1]IV.'!$B$7:$AP$324,39,0),""))</f>
        <v>0</v>
      </c>
      <c r="Z42" s="72">
        <f t="shared" si="9"/>
        <v>0</v>
      </c>
      <c r="AA42" s="74"/>
      <c r="AB42" s="70">
        <f>IF(AA42="","",IF(VLOOKUP($G42,'[1]V.'!$B$7:$AO$324,38,0)&gt;0,VLOOKUP($G42,'[1]V.'!$B$7:$AO$324,38,0),""))</f>
        <v>0</v>
      </c>
      <c r="AC42" s="365">
        <f t="shared" si="10"/>
        <v>0</v>
      </c>
      <c r="AD42" s="176" t="e">
        <f>#N/A</f>
        <v>#N/A</v>
      </c>
      <c r="AE42" s="16" t="s">
        <v>138</v>
      </c>
      <c r="AF42" s="17">
        <f>(AF8+AF9+AF10+AF11)/4</f>
        <v>12</v>
      </c>
      <c r="AG42" s="17">
        <f>(AG8+AG9+AG10+AG11)/4</f>
        <v>13.049999999999999</v>
      </c>
      <c r="AH42" s="3">
        <f t="shared" si="5"/>
        <v>0</v>
      </c>
    </row>
    <row r="43" spans="1:34" ht="15" customHeight="1" hidden="1">
      <c r="A43" s="268">
        <v>40</v>
      </c>
      <c r="B43" s="60">
        <f t="shared" si="0"/>
        <v>0</v>
      </c>
      <c r="C43" s="60">
        <f t="shared" si="1"/>
        <v>0</v>
      </c>
      <c r="D43" s="60">
        <f t="shared" si="2"/>
        <v>0</v>
      </c>
      <c r="E43" s="60">
        <f t="shared" si="3"/>
        <v>0</v>
      </c>
      <c r="F43" s="60">
        <f t="shared" si="4"/>
        <v>0</v>
      </c>
      <c r="G43" s="180">
        <v>40</v>
      </c>
      <c r="H43" s="89"/>
      <c r="I43" s="336"/>
      <c r="J43" s="64"/>
      <c r="K43" s="65"/>
      <c r="L43" s="66"/>
      <c r="M43" s="182"/>
      <c r="N43" s="364">
        <f t="shared" si="6"/>
        <v>0</v>
      </c>
      <c r="O43" s="80"/>
      <c r="P43" s="70">
        <f>IF(O43="","",IF(VLOOKUP($G43,'[1]I.'!$B$7:$AP$324,38,0)&gt;0,VLOOKUP($G43,'[1]I.'!$B$7:$AP$324,38,0),""))</f>
        <v>0</v>
      </c>
      <c r="Q43" s="72">
        <f t="shared" si="14"/>
        <v>0</v>
      </c>
      <c r="R43" s="69"/>
      <c r="S43" s="70">
        <f>IF(R43="","",IF(VLOOKUP($G43,'[1]II.'!$B$7:$AO$324,38,0)&gt;0,VLOOKUP($G43,'[1]II.'!$B$7:$AO$324,38,0),""))</f>
        <v>0</v>
      </c>
      <c r="T43" s="72">
        <f t="shared" si="15"/>
        <v>0</v>
      </c>
      <c r="U43" s="69"/>
      <c r="V43" s="70">
        <f>IF(U43="","",IF(VLOOKUP($G43,'[1]III.'!$B$7:$AO$324,38,0)&gt;0,VLOOKUP($G43,'[1]III.'!$B$7:$AO$324,38,0),""))</f>
        <v>0</v>
      </c>
      <c r="W43" s="72">
        <f t="shared" si="16"/>
        <v>0</v>
      </c>
      <c r="X43" s="73"/>
      <c r="Y43" s="70">
        <f>IF(X43="","",IF(VLOOKUP($G43,'[1]IV.'!$B$7:$AP$324,39,0)&gt;0,VLOOKUP($G43,'[1]IV.'!$B$7:$AP$324,39,0),""))</f>
        <v>0</v>
      </c>
      <c r="Z43" s="72">
        <f t="shared" si="9"/>
        <v>0</v>
      </c>
      <c r="AA43" s="74"/>
      <c r="AB43" s="70">
        <f>IF(AA43="","",IF(VLOOKUP($G43,'[1]V.'!$B$7:$AO$324,38,0)&gt;0,VLOOKUP($G43,'[1]V.'!$B$7:$AO$324,38,0),""))</f>
        <v>0</v>
      </c>
      <c r="AC43" s="365">
        <f t="shared" si="10"/>
        <v>0</v>
      </c>
      <c r="AD43" s="176" t="e">
        <f>#N/A</f>
        <v>#N/A</v>
      </c>
      <c r="AE43" s="16" t="s">
        <v>139</v>
      </c>
      <c r="AF43" s="17">
        <f>(AF8+AF9+AF10+AF11+AF12)/5</f>
        <v>11.2</v>
      </c>
      <c r="AG43" s="17">
        <f>(AG8+AG9+AG10+AG11+AG12)/5</f>
        <v>12.2</v>
      </c>
      <c r="AH43" s="3">
        <f t="shared" si="5"/>
        <v>0</v>
      </c>
    </row>
    <row r="44" spans="1:34" ht="15" customHeight="1" hidden="1">
      <c r="A44" s="268">
        <v>41</v>
      </c>
      <c r="B44" s="60">
        <f t="shared" si="0"/>
        <v>0</v>
      </c>
      <c r="C44" s="60">
        <f t="shared" si="1"/>
        <v>0</v>
      </c>
      <c r="D44" s="60">
        <f t="shared" si="2"/>
        <v>0</v>
      </c>
      <c r="E44" s="60">
        <f t="shared" si="3"/>
        <v>0</v>
      </c>
      <c r="F44" s="60">
        <f t="shared" si="4"/>
        <v>0</v>
      </c>
      <c r="G44" s="180">
        <v>41</v>
      </c>
      <c r="H44" s="89"/>
      <c r="I44" s="336"/>
      <c r="J44" s="64"/>
      <c r="K44" s="65"/>
      <c r="L44" s="66"/>
      <c r="M44" s="182"/>
      <c r="N44" s="364">
        <f t="shared" si="6"/>
        <v>0</v>
      </c>
      <c r="O44" s="80"/>
      <c r="P44" s="70">
        <f>IF(O44="","",IF(VLOOKUP($G44,'[1]I.'!$B$7:$AP$324,38,0)&gt;0,VLOOKUP($G44,'[1]I.'!$B$7:$AP$324,38,0),""))</f>
        <v>0</v>
      </c>
      <c r="Q44" s="72">
        <f t="shared" si="14"/>
        <v>0</v>
      </c>
      <c r="R44" s="69"/>
      <c r="S44" s="70">
        <f>IF(R44="","",IF(VLOOKUP($G44,'[1]II.'!$B$7:$AO$324,38,0)&gt;0,VLOOKUP($G44,'[1]II.'!$B$7:$AO$324,38,0),""))</f>
        <v>0</v>
      </c>
      <c r="T44" s="72">
        <f t="shared" si="15"/>
        <v>0</v>
      </c>
      <c r="U44" s="69"/>
      <c r="V44" s="70">
        <f>IF(U44="","",IF(VLOOKUP($G44,'[1]III.'!$B$7:$AO$324,38,0)&gt;0,VLOOKUP($G44,'[1]III.'!$B$7:$AO$324,38,0),""))</f>
        <v>0</v>
      </c>
      <c r="W44" s="72">
        <f t="shared" si="16"/>
        <v>0</v>
      </c>
      <c r="X44" s="73"/>
      <c r="Y44" s="70">
        <f>IF(X44="","",IF(VLOOKUP($G44,'[1]IV.'!$B$7:$AP$324,39,0)&gt;0,VLOOKUP($G44,'[1]IV.'!$B$7:$AP$324,39,0),""))</f>
        <v>0</v>
      </c>
      <c r="Z44" s="72">
        <f t="shared" si="9"/>
        <v>0</v>
      </c>
      <c r="AA44" s="74"/>
      <c r="AB44" s="70">
        <f>IF(AA44="","",IF(VLOOKUP($G44,'[1]V.'!$B$7:$AO$324,38,0)&gt;0,VLOOKUP($G44,'[1]V.'!$B$7:$AO$324,38,0),""))</f>
        <v>0</v>
      </c>
      <c r="AC44" s="365">
        <f t="shared" si="10"/>
        <v>0</v>
      </c>
      <c r="AD44" s="176" t="e">
        <f>#N/A</f>
        <v>#N/A</v>
      </c>
      <c r="AE44" s="16" t="s">
        <v>140</v>
      </c>
      <c r="AF44" s="17">
        <f>(AF8+AF9+AF10+AF11+AF12+AF13)/6</f>
        <v>10.5</v>
      </c>
      <c r="AG44" s="17">
        <f>(AG8+AG9+AG10+AG11+AG12+AG13)/6</f>
        <v>11.450000000000001</v>
      </c>
      <c r="AH44" s="3">
        <f t="shared" si="5"/>
        <v>0</v>
      </c>
    </row>
    <row r="45" spans="1:34" ht="15" customHeight="1" hidden="1">
      <c r="A45" s="268">
        <v>42</v>
      </c>
      <c r="B45" s="60">
        <f t="shared" si="0"/>
        <v>0</v>
      </c>
      <c r="C45" s="60">
        <f t="shared" si="1"/>
        <v>0</v>
      </c>
      <c r="D45" s="60">
        <f t="shared" si="2"/>
        <v>0</v>
      </c>
      <c r="E45" s="60">
        <f t="shared" si="3"/>
        <v>0</v>
      </c>
      <c r="F45" s="60">
        <f t="shared" si="4"/>
        <v>0</v>
      </c>
      <c r="G45" s="180">
        <v>42</v>
      </c>
      <c r="H45" s="89"/>
      <c r="I45" s="336"/>
      <c r="J45" s="64"/>
      <c r="K45" s="65"/>
      <c r="L45" s="66"/>
      <c r="M45" s="182"/>
      <c r="N45" s="364">
        <f t="shared" si="6"/>
        <v>0</v>
      </c>
      <c r="O45" s="80"/>
      <c r="P45" s="70">
        <f>IF(O45="","",IF(VLOOKUP($G45,'[1]I.'!$B$7:$AP$324,38,0)&gt;0,VLOOKUP($G45,'[1]I.'!$B$7:$AP$324,38,0),""))</f>
        <v>0</v>
      </c>
      <c r="Q45" s="72">
        <f t="shared" si="14"/>
        <v>0</v>
      </c>
      <c r="R45" s="69"/>
      <c r="S45" s="70">
        <f>IF(R45="","",IF(VLOOKUP($G45,'[1]II.'!$B$7:$AO$324,38,0)&gt;0,VLOOKUP($G45,'[1]II.'!$B$7:$AO$324,38,0),""))</f>
        <v>0</v>
      </c>
      <c r="T45" s="72">
        <f t="shared" si="15"/>
        <v>0</v>
      </c>
      <c r="U45" s="69"/>
      <c r="V45" s="70">
        <f>IF(U45="","",IF(VLOOKUP($G45,'[1]III.'!$B$7:$AO$324,38,0)&gt;0,VLOOKUP($G45,'[1]III.'!$B$7:$AO$324,38,0),""))</f>
        <v>0</v>
      </c>
      <c r="W45" s="72">
        <f t="shared" si="16"/>
        <v>0</v>
      </c>
      <c r="X45" s="73"/>
      <c r="Y45" s="70">
        <f>IF(X45="","",IF(VLOOKUP($G45,'[1]IV.'!$B$7:$AP$324,39,0)&gt;0,VLOOKUP($G45,'[1]IV.'!$B$7:$AP$324,39,0),""))</f>
        <v>0</v>
      </c>
      <c r="Z45" s="72">
        <f t="shared" si="9"/>
        <v>0</v>
      </c>
      <c r="AA45" s="74"/>
      <c r="AB45" s="70">
        <f>IF(AA45="","",IF(VLOOKUP($G45,'[1]V.'!$B$7:$AO$324,38,0)&gt;0,VLOOKUP($G45,'[1]V.'!$B$7:$AO$324,38,0),""))</f>
        <v>0</v>
      </c>
      <c r="AC45" s="365">
        <f t="shared" si="10"/>
        <v>0</v>
      </c>
      <c r="AD45" s="176" t="e">
        <f>#N/A</f>
        <v>#N/A</v>
      </c>
      <c r="AE45" s="16" t="s">
        <v>141</v>
      </c>
      <c r="AF45" s="17">
        <f>(AF9+AF10)/2</f>
        <v>12</v>
      </c>
      <c r="AG45" s="17">
        <f>(AG9+AG10)/2</f>
        <v>13.05</v>
      </c>
      <c r="AH45" s="3">
        <f t="shared" si="5"/>
        <v>0</v>
      </c>
    </row>
    <row r="46" spans="1:34" ht="15" customHeight="1" hidden="1">
      <c r="A46" s="268">
        <v>43</v>
      </c>
      <c r="B46" s="60">
        <f t="shared" si="0"/>
        <v>0</v>
      </c>
      <c r="C46" s="60">
        <f t="shared" si="1"/>
        <v>0</v>
      </c>
      <c r="D46" s="60">
        <f t="shared" si="2"/>
        <v>0</v>
      </c>
      <c r="E46" s="60">
        <f t="shared" si="3"/>
        <v>0</v>
      </c>
      <c r="F46" s="60">
        <f t="shared" si="4"/>
        <v>0</v>
      </c>
      <c r="G46" s="180">
        <v>43</v>
      </c>
      <c r="H46" s="89"/>
      <c r="I46" s="336"/>
      <c r="J46" s="64"/>
      <c r="K46" s="65"/>
      <c r="L46" s="66"/>
      <c r="M46" s="182"/>
      <c r="N46" s="364">
        <f t="shared" si="6"/>
        <v>0</v>
      </c>
      <c r="O46" s="80"/>
      <c r="P46" s="70">
        <f>IF(O46="","",IF(VLOOKUP($G46,'[1]I.'!$B$7:$AP$324,38,0)&gt;0,VLOOKUP($G46,'[1]I.'!$B$7:$AP$324,38,0),""))</f>
        <v>0</v>
      </c>
      <c r="Q46" s="72">
        <f t="shared" si="14"/>
        <v>0</v>
      </c>
      <c r="R46" s="69"/>
      <c r="S46" s="70">
        <f>IF(R46="","",IF(VLOOKUP($G46,'[1]II.'!$B$7:$AO$324,38,0)&gt;0,VLOOKUP($G46,'[1]II.'!$B$7:$AO$324,38,0),""))</f>
        <v>0</v>
      </c>
      <c r="T46" s="72">
        <f t="shared" si="15"/>
        <v>0</v>
      </c>
      <c r="U46" s="69"/>
      <c r="V46" s="70">
        <f>IF(U46="","",IF(VLOOKUP($G46,'[1]III.'!$B$7:$AO$324,38,0)&gt;0,VLOOKUP($G46,'[1]III.'!$B$7:$AO$324,38,0),""))</f>
        <v>0</v>
      </c>
      <c r="W46" s="72">
        <f t="shared" si="16"/>
        <v>0</v>
      </c>
      <c r="X46" s="73"/>
      <c r="Y46" s="70">
        <f>IF(X46="","",IF(VLOOKUP($G46,'[1]IV.'!$B$7:$AP$324,39,0)&gt;0,VLOOKUP($G46,'[1]IV.'!$B$7:$AP$324,39,0),""))</f>
        <v>0</v>
      </c>
      <c r="Z46" s="72">
        <f t="shared" si="9"/>
        <v>0</v>
      </c>
      <c r="AA46" s="74"/>
      <c r="AB46" s="70">
        <f>IF(AA46="","",IF(VLOOKUP($G46,'[1]V.'!$B$7:$AO$324,38,0)&gt;0,VLOOKUP($G46,'[1]V.'!$B$7:$AO$324,38,0),""))</f>
        <v>0</v>
      </c>
      <c r="AC46" s="365">
        <f t="shared" si="10"/>
        <v>0</v>
      </c>
      <c r="AD46" s="176" t="e">
        <f>#N/A</f>
        <v>#N/A</v>
      </c>
      <c r="AE46" s="16" t="s">
        <v>142</v>
      </c>
      <c r="AF46" s="17">
        <f>(AF9+AF10+AF11)/3</f>
        <v>11</v>
      </c>
      <c r="AG46" s="17">
        <f>(AG9+AG10+AG11)/3</f>
        <v>12</v>
      </c>
      <c r="AH46" s="3">
        <f t="shared" si="5"/>
        <v>0</v>
      </c>
    </row>
    <row r="47" spans="1:34" ht="15" customHeight="1" hidden="1">
      <c r="A47" s="268">
        <v>44</v>
      </c>
      <c r="B47" s="60">
        <f t="shared" si="0"/>
        <v>0</v>
      </c>
      <c r="C47" s="60">
        <f t="shared" si="1"/>
        <v>0</v>
      </c>
      <c r="D47" s="60">
        <f t="shared" si="2"/>
        <v>0</v>
      </c>
      <c r="E47" s="60">
        <f t="shared" si="3"/>
        <v>0</v>
      </c>
      <c r="F47" s="60">
        <f t="shared" si="4"/>
        <v>0</v>
      </c>
      <c r="G47" s="180">
        <v>44</v>
      </c>
      <c r="H47" s="89"/>
      <c r="I47" s="336"/>
      <c r="J47" s="64"/>
      <c r="K47" s="65"/>
      <c r="L47" s="66"/>
      <c r="M47" s="182"/>
      <c r="N47" s="364">
        <f t="shared" si="6"/>
        <v>0</v>
      </c>
      <c r="O47" s="80"/>
      <c r="P47" s="70">
        <f>IF(O47="","",IF(VLOOKUP($G47,'[1]I.'!$B$7:$AP$324,38,0)&gt;0,VLOOKUP($G47,'[1]I.'!$B$7:$AP$324,38,0),""))</f>
        <v>0</v>
      </c>
      <c r="Q47" s="72">
        <f t="shared" si="14"/>
        <v>0</v>
      </c>
      <c r="R47" s="69"/>
      <c r="S47" s="70">
        <f>IF(R47="","",IF(VLOOKUP($G47,'[1]II.'!$B$7:$AO$324,38,0)&gt;0,VLOOKUP($G47,'[1]II.'!$B$7:$AO$324,38,0),""))</f>
        <v>0</v>
      </c>
      <c r="T47" s="72">
        <f t="shared" si="15"/>
        <v>0</v>
      </c>
      <c r="U47" s="69"/>
      <c r="V47" s="70">
        <f>IF(U47="","",IF(VLOOKUP($G47,'[1]III.'!$B$7:$AO$324,38,0)&gt;0,VLOOKUP($G47,'[1]III.'!$B$7:$AO$324,38,0),""))</f>
        <v>0</v>
      </c>
      <c r="W47" s="72">
        <f t="shared" si="16"/>
        <v>0</v>
      </c>
      <c r="X47" s="73"/>
      <c r="Y47" s="70">
        <f>IF(X47="","",IF(VLOOKUP($G47,'[1]IV.'!$B$7:$AP$324,39,0)&gt;0,VLOOKUP($G47,'[1]IV.'!$B$7:$AP$324,39,0),""))</f>
        <v>0</v>
      </c>
      <c r="Z47" s="72">
        <f t="shared" si="9"/>
        <v>0</v>
      </c>
      <c r="AA47" s="74"/>
      <c r="AB47" s="70">
        <f>IF(AA47="","",IF(VLOOKUP($G47,'[1]V.'!$B$7:$AO$324,38,0)&gt;0,VLOOKUP($G47,'[1]V.'!$B$7:$AO$324,38,0),""))</f>
        <v>0</v>
      </c>
      <c r="AC47" s="365">
        <f t="shared" si="10"/>
        <v>0</v>
      </c>
      <c r="AD47" s="176" t="e">
        <f>#N/A</f>
        <v>#N/A</v>
      </c>
      <c r="AE47" s="16" t="s">
        <v>143</v>
      </c>
      <c r="AF47" s="17">
        <f>(AF9+AF10+AF11+AF12)/4</f>
        <v>10.25</v>
      </c>
      <c r="AG47" s="17">
        <f>(AG9+AG10+AG11+AG12)/4</f>
        <v>11.2</v>
      </c>
      <c r="AH47" s="3">
        <f t="shared" si="5"/>
        <v>0</v>
      </c>
    </row>
    <row r="48" spans="1:34" ht="15" customHeight="1" hidden="1">
      <c r="A48" s="268">
        <v>45</v>
      </c>
      <c r="B48" s="60">
        <f t="shared" si="0"/>
        <v>0</v>
      </c>
      <c r="C48" s="60">
        <f t="shared" si="1"/>
        <v>0</v>
      </c>
      <c r="D48" s="60">
        <f t="shared" si="2"/>
        <v>0</v>
      </c>
      <c r="E48" s="60">
        <f t="shared" si="3"/>
        <v>0</v>
      </c>
      <c r="F48" s="60">
        <f t="shared" si="4"/>
        <v>0</v>
      </c>
      <c r="G48" s="180">
        <v>45</v>
      </c>
      <c r="H48" s="89"/>
      <c r="I48" s="336"/>
      <c r="J48" s="64"/>
      <c r="K48" s="65"/>
      <c r="L48" s="66"/>
      <c r="M48" s="182"/>
      <c r="N48" s="364">
        <f t="shared" si="6"/>
        <v>0</v>
      </c>
      <c r="O48" s="80"/>
      <c r="P48" s="70">
        <f>IF(O48="","",IF(VLOOKUP($G48,'[1]I.'!$B$7:$AP$324,38,0)&gt;0,VLOOKUP($G48,'[1]I.'!$B$7:$AP$324,38,0),""))</f>
        <v>0</v>
      </c>
      <c r="Q48" s="72">
        <f t="shared" si="14"/>
        <v>0</v>
      </c>
      <c r="R48" s="69"/>
      <c r="S48" s="70">
        <f>IF(R48="","",IF(VLOOKUP($G48,'[1]II.'!$B$7:$AO$324,38,0)&gt;0,VLOOKUP($G48,'[1]II.'!$B$7:$AO$324,38,0),""))</f>
        <v>0</v>
      </c>
      <c r="T48" s="72">
        <f t="shared" si="15"/>
        <v>0</v>
      </c>
      <c r="U48" s="69"/>
      <c r="V48" s="70">
        <f>IF(U48="","",IF(VLOOKUP($G48,'[1]III.'!$B$7:$AO$324,38,0)&gt;0,VLOOKUP($G48,'[1]III.'!$B$7:$AO$324,38,0),""))</f>
        <v>0</v>
      </c>
      <c r="W48" s="72">
        <f t="shared" si="16"/>
        <v>0</v>
      </c>
      <c r="X48" s="73"/>
      <c r="Y48" s="70">
        <f>IF(X48="","",IF(VLOOKUP($G48,'[1]IV.'!$B$7:$AP$324,39,0)&gt;0,VLOOKUP($G48,'[1]IV.'!$B$7:$AP$324,39,0),""))</f>
        <v>0</v>
      </c>
      <c r="Z48" s="72">
        <f t="shared" si="9"/>
        <v>0</v>
      </c>
      <c r="AA48" s="74"/>
      <c r="AB48" s="70">
        <f>IF(AA48="","",IF(VLOOKUP($G48,'[1]V.'!$B$7:$AO$324,38,0)&gt;0,VLOOKUP($G48,'[1]V.'!$B$7:$AO$324,38,0),""))</f>
        <v>0</v>
      </c>
      <c r="AC48" s="365">
        <f t="shared" si="10"/>
        <v>0</v>
      </c>
      <c r="AD48" s="176" t="e">
        <f>#N/A</f>
        <v>#N/A</v>
      </c>
      <c r="AE48" s="16" t="s">
        <v>144</v>
      </c>
      <c r="AF48" s="17">
        <f>(AF9+AF10+AF11+AF12+AF13)/5</f>
        <v>9.6</v>
      </c>
      <c r="AG48" s="17">
        <f>(AG9+AG10+AG11+AG12+AG13)/5</f>
        <v>10.5</v>
      </c>
      <c r="AH48" s="3">
        <f t="shared" si="5"/>
        <v>0</v>
      </c>
    </row>
    <row r="49" spans="1:34" ht="15" customHeight="1" hidden="1">
      <c r="A49" s="268">
        <v>46</v>
      </c>
      <c r="B49" s="60">
        <f t="shared" si="0"/>
        <v>0</v>
      </c>
      <c r="C49" s="60">
        <f t="shared" si="1"/>
        <v>0</v>
      </c>
      <c r="D49" s="60">
        <f t="shared" si="2"/>
        <v>0</v>
      </c>
      <c r="E49" s="60">
        <f t="shared" si="3"/>
        <v>0</v>
      </c>
      <c r="F49" s="60">
        <f t="shared" si="4"/>
        <v>0</v>
      </c>
      <c r="G49" s="180">
        <v>46</v>
      </c>
      <c r="H49" s="89"/>
      <c r="I49" s="336"/>
      <c r="J49" s="64"/>
      <c r="K49" s="65"/>
      <c r="L49" s="66"/>
      <c r="M49" s="182"/>
      <c r="N49" s="364">
        <f t="shared" si="6"/>
        <v>0</v>
      </c>
      <c r="O49" s="80"/>
      <c r="P49" s="70">
        <f>IF(O49="","",IF(VLOOKUP($G49,'[1]I.'!$B$7:$AP$324,38,0)&gt;0,VLOOKUP($G49,'[1]I.'!$B$7:$AP$324,38,0),""))</f>
        <v>0</v>
      </c>
      <c r="Q49" s="72">
        <f t="shared" si="14"/>
        <v>0</v>
      </c>
      <c r="R49" s="69"/>
      <c r="S49" s="70">
        <f>IF(R49="","",IF(VLOOKUP($G49,'[1]II.'!$B$7:$AO$324,38,0)&gt;0,VLOOKUP($G49,'[1]II.'!$B$7:$AO$324,38,0),""))</f>
        <v>0</v>
      </c>
      <c r="T49" s="72">
        <f t="shared" si="15"/>
        <v>0</v>
      </c>
      <c r="U49" s="69"/>
      <c r="V49" s="70">
        <f>IF(U49="","",IF(VLOOKUP($G49,'[1]III.'!$B$7:$AO$324,38,0)&gt;0,VLOOKUP($G49,'[1]III.'!$B$7:$AO$324,38,0),""))</f>
        <v>0</v>
      </c>
      <c r="W49" s="72">
        <f t="shared" si="16"/>
        <v>0</v>
      </c>
      <c r="X49" s="73"/>
      <c r="Y49" s="70">
        <f>IF(X49="","",IF(VLOOKUP($G49,'[1]IV.'!$B$7:$AP$324,39,0)&gt;0,VLOOKUP($G49,'[1]IV.'!$B$7:$AP$324,39,0),""))</f>
        <v>0</v>
      </c>
      <c r="Z49" s="72">
        <f t="shared" si="9"/>
        <v>0</v>
      </c>
      <c r="AA49" s="74"/>
      <c r="AB49" s="70">
        <f>IF(AA49="","",IF(VLOOKUP($G49,'[1]V.'!$B$7:$AO$324,38,0)&gt;0,VLOOKUP($G49,'[1]V.'!$B$7:$AO$324,38,0),""))</f>
        <v>0</v>
      </c>
      <c r="AC49" s="365">
        <f t="shared" si="10"/>
        <v>0</v>
      </c>
      <c r="AD49" s="176" t="e">
        <f aca="true" t="shared" si="17" ref="AD49:AD53">NA()</f>
        <v>#N/A</v>
      </c>
      <c r="AE49" s="16" t="s">
        <v>145</v>
      </c>
      <c r="AF49" s="17">
        <f>(AF9+AF10+AF11+AF12+AF13+AF14)/6</f>
        <v>9</v>
      </c>
      <c r="AG49" s="17">
        <f>(AG9+AG10+AG11+AG12+AG13+AG14)/6</f>
        <v>9.85</v>
      </c>
      <c r="AH49" s="3">
        <f t="shared" si="5"/>
        <v>0</v>
      </c>
    </row>
    <row r="50" spans="1:34" ht="15" customHeight="1" hidden="1">
      <c r="A50" s="268">
        <v>47</v>
      </c>
      <c r="B50" s="60">
        <f t="shared" si="0"/>
        <v>0</v>
      </c>
      <c r="C50" s="60">
        <f t="shared" si="1"/>
        <v>0</v>
      </c>
      <c r="D50" s="60">
        <f t="shared" si="2"/>
        <v>0</v>
      </c>
      <c r="E50" s="60">
        <f t="shared" si="3"/>
        <v>0</v>
      </c>
      <c r="F50" s="60">
        <f t="shared" si="4"/>
        <v>0</v>
      </c>
      <c r="G50" s="180">
        <v>47</v>
      </c>
      <c r="H50" s="89"/>
      <c r="I50" s="336"/>
      <c r="J50" s="64"/>
      <c r="K50" s="65"/>
      <c r="L50" s="66"/>
      <c r="M50" s="182"/>
      <c r="N50" s="364">
        <f t="shared" si="6"/>
        <v>0</v>
      </c>
      <c r="O50" s="80"/>
      <c r="P50" s="70">
        <f>IF(O50="","",IF(VLOOKUP($G50,'[1]I.'!$B$7:$AP$324,38,0)&gt;0,VLOOKUP($G50,'[1]I.'!$B$7:$AP$324,38,0),""))</f>
        <v>0</v>
      </c>
      <c r="Q50" s="72">
        <f t="shared" si="14"/>
        <v>0</v>
      </c>
      <c r="R50" s="69"/>
      <c r="S50" s="70">
        <f>IF(R50="","",IF(VLOOKUP($G50,'[1]II.'!$B$7:$AO$324,38,0)&gt;0,VLOOKUP($G50,'[1]II.'!$B$7:$AO$324,38,0),""))</f>
        <v>0</v>
      </c>
      <c r="T50" s="72">
        <f t="shared" si="15"/>
        <v>0</v>
      </c>
      <c r="U50" s="69"/>
      <c r="V50" s="70">
        <f>IF(U50="","",IF(VLOOKUP($G50,'[1]III.'!$B$7:$AO$324,38,0)&gt;0,VLOOKUP($G50,'[1]III.'!$B$7:$AO$324,38,0),""))</f>
        <v>0</v>
      </c>
      <c r="W50" s="72">
        <f t="shared" si="16"/>
        <v>0</v>
      </c>
      <c r="X50" s="73"/>
      <c r="Y50" s="70">
        <f>IF(X50="","",IF(VLOOKUP($G50,'[1]IV.'!$B$7:$AP$324,39,0)&gt;0,VLOOKUP($G50,'[1]IV.'!$B$7:$AP$324,39,0),""))</f>
        <v>0</v>
      </c>
      <c r="Z50" s="72">
        <f t="shared" si="9"/>
        <v>0</v>
      </c>
      <c r="AA50" s="74"/>
      <c r="AB50" s="70">
        <f>IF(AA50="","",IF(VLOOKUP($G50,'[1]V.'!$B$7:$AO$324,38,0)&gt;0,VLOOKUP($G50,'[1]V.'!$B$7:$AO$324,38,0),""))</f>
        <v>0</v>
      </c>
      <c r="AC50" s="365">
        <f t="shared" si="10"/>
        <v>0</v>
      </c>
      <c r="AD50" s="176" t="e">
        <f t="shared" si="17"/>
        <v>#N/A</v>
      </c>
      <c r="AE50" s="16" t="s">
        <v>146</v>
      </c>
      <c r="AF50" s="17">
        <f>(AF10+AF11)/2</f>
        <v>10</v>
      </c>
      <c r="AG50" s="17">
        <f>(AG10+AG11)/2</f>
        <v>10.95</v>
      </c>
      <c r="AH50" s="3">
        <f t="shared" si="5"/>
        <v>0</v>
      </c>
    </row>
    <row r="51" spans="1:34" ht="15" customHeight="1" hidden="1">
      <c r="A51" s="268">
        <v>48</v>
      </c>
      <c r="B51" s="60">
        <f t="shared" si="0"/>
        <v>0</v>
      </c>
      <c r="C51" s="60">
        <f t="shared" si="1"/>
        <v>0</v>
      </c>
      <c r="D51" s="60">
        <f t="shared" si="2"/>
        <v>0</v>
      </c>
      <c r="E51" s="60">
        <f t="shared" si="3"/>
        <v>0</v>
      </c>
      <c r="F51" s="60">
        <f t="shared" si="4"/>
        <v>0</v>
      </c>
      <c r="G51" s="180">
        <v>48</v>
      </c>
      <c r="H51" s="89"/>
      <c r="I51" s="336"/>
      <c r="J51" s="64"/>
      <c r="K51" s="65"/>
      <c r="L51" s="66"/>
      <c r="M51" s="182"/>
      <c r="N51" s="364">
        <f t="shared" si="6"/>
        <v>0</v>
      </c>
      <c r="O51" s="80"/>
      <c r="P51" s="70">
        <f>IF(O51="","",IF(VLOOKUP($G51,'[1]I.'!$B$7:$AP$324,38,0)&gt;0,VLOOKUP($G51,'[1]I.'!$B$7:$AP$324,38,0),""))</f>
        <v>0</v>
      </c>
      <c r="Q51" s="72">
        <f t="shared" si="14"/>
        <v>0</v>
      </c>
      <c r="R51" s="69"/>
      <c r="S51" s="70">
        <f>IF(R51="","",IF(VLOOKUP($G51,'[1]II.'!$B$7:$AO$324,38,0)&gt;0,VLOOKUP($G51,'[1]II.'!$B$7:$AO$324,38,0),""))</f>
        <v>0</v>
      </c>
      <c r="T51" s="72">
        <f t="shared" si="15"/>
        <v>0</v>
      </c>
      <c r="U51" s="69"/>
      <c r="V51" s="70">
        <f>IF(U51="","",IF(VLOOKUP($G51,'[1]III.'!$B$7:$AO$324,38,0)&gt;0,VLOOKUP($G51,'[1]III.'!$B$7:$AO$324,38,0),""))</f>
        <v>0</v>
      </c>
      <c r="W51" s="72">
        <f t="shared" si="16"/>
        <v>0</v>
      </c>
      <c r="X51" s="73"/>
      <c r="Y51" s="70">
        <f>IF(X51="","",IF(VLOOKUP($G51,'[1]IV.'!$B$7:$AP$324,39,0)&gt;0,VLOOKUP($G51,'[1]IV.'!$B$7:$AP$324,39,0),""))</f>
        <v>0</v>
      </c>
      <c r="Z51" s="72">
        <f t="shared" si="9"/>
        <v>0</v>
      </c>
      <c r="AA51" s="74"/>
      <c r="AB51" s="70">
        <f>IF(AA51="","",IF(VLOOKUP($G51,'[1]V.'!$B$7:$AO$324,38,0)&gt;0,VLOOKUP($G51,'[1]V.'!$B$7:$AO$324,38,0),""))</f>
        <v>0</v>
      </c>
      <c r="AC51" s="365">
        <f t="shared" si="10"/>
        <v>0</v>
      </c>
      <c r="AD51" s="176" t="e">
        <f t="shared" si="17"/>
        <v>#N/A</v>
      </c>
      <c r="AE51" s="16" t="s">
        <v>147</v>
      </c>
      <c r="AF51" s="17">
        <f>(AF10+AF11+AF12)/3</f>
        <v>9.333333333333334</v>
      </c>
      <c r="AG51" s="17">
        <f>(AG10+AG11+AG12)/3</f>
        <v>10.233333333333333</v>
      </c>
      <c r="AH51" s="3">
        <f t="shared" si="5"/>
        <v>0</v>
      </c>
    </row>
    <row r="52" spans="1:34" ht="15" customHeight="1" hidden="1">
      <c r="A52" s="268">
        <v>49</v>
      </c>
      <c r="B52" s="60">
        <f t="shared" si="0"/>
        <v>0</v>
      </c>
      <c r="C52" s="60">
        <f t="shared" si="1"/>
        <v>0</v>
      </c>
      <c r="D52" s="60">
        <f t="shared" si="2"/>
        <v>0</v>
      </c>
      <c r="E52" s="60">
        <f t="shared" si="3"/>
        <v>0</v>
      </c>
      <c r="F52" s="60">
        <f t="shared" si="4"/>
        <v>0</v>
      </c>
      <c r="G52" s="180">
        <v>49</v>
      </c>
      <c r="H52" s="89"/>
      <c r="I52" s="336"/>
      <c r="J52" s="64"/>
      <c r="K52" s="65"/>
      <c r="L52" s="66"/>
      <c r="M52" s="182"/>
      <c r="N52" s="364">
        <f t="shared" si="6"/>
        <v>0</v>
      </c>
      <c r="O52" s="80"/>
      <c r="P52" s="70">
        <f>IF(O52="","",IF(VLOOKUP($G52,'[1]I.'!$B$7:$AP$324,38,0)&gt;0,VLOOKUP($G52,'[1]I.'!$B$7:$AP$324,38,0),""))</f>
        <v>0</v>
      </c>
      <c r="Q52" s="72">
        <f t="shared" si="14"/>
        <v>0</v>
      </c>
      <c r="R52" s="69"/>
      <c r="S52" s="70">
        <f>IF(R52="","",IF(VLOOKUP($G52,'[1]II.'!$B$7:$AO$324,38,0)&gt;0,VLOOKUP($G52,'[1]II.'!$B$7:$AO$324,38,0),""))</f>
        <v>0</v>
      </c>
      <c r="T52" s="72">
        <f t="shared" si="15"/>
        <v>0</v>
      </c>
      <c r="U52" s="69"/>
      <c r="V52" s="70">
        <f>IF(U52="","",IF(VLOOKUP($G52,'[1]III.'!$B$7:$AO$324,38,0)&gt;0,VLOOKUP($G52,'[1]III.'!$B$7:$AO$324,38,0),""))</f>
        <v>0</v>
      </c>
      <c r="W52" s="72">
        <f t="shared" si="16"/>
        <v>0</v>
      </c>
      <c r="X52" s="73"/>
      <c r="Y52" s="70">
        <f>IF(X52="","",IF(VLOOKUP($G52,'[1]IV.'!$B$7:$AP$324,39,0)&gt;0,VLOOKUP($G52,'[1]IV.'!$B$7:$AP$324,39,0),""))</f>
        <v>0</v>
      </c>
      <c r="Z52" s="72">
        <f t="shared" si="9"/>
        <v>0</v>
      </c>
      <c r="AA52" s="74"/>
      <c r="AB52" s="70">
        <f>IF(AA52="","",IF(VLOOKUP($G52,'[1]V.'!$B$7:$AO$324,38,0)&gt;0,VLOOKUP($G52,'[1]V.'!$B$7:$AO$324,38,0),""))</f>
        <v>0</v>
      </c>
      <c r="AC52" s="365">
        <f t="shared" si="10"/>
        <v>0</v>
      </c>
      <c r="AD52" s="176" t="e">
        <f t="shared" si="17"/>
        <v>#N/A</v>
      </c>
      <c r="AE52" s="16" t="s">
        <v>148</v>
      </c>
      <c r="AF52" s="17">
        <f>(AF10+AF11+AF12+AF13)/4</f>
        <v>8.75</v>
      </c>
      <c r="AG52" s="17">
        <f>(AG10+AG11+AG12+AG13)/4</f>
        <v>9.6</v>
      </c>
      <c r="AH52" s="3">
        <f t="shared" si="5"/>
        <v>0</v>
      </c>
    </row>
    <row r="53" spans="1:34" ht="15" customHeight="1" hidden="1">
      <c r="A53" s="268">
        <v>50</v>
      </c>
      <c r="B53" s="60">
        <f t="shared" si="0"/>
        <v>0</v>
      </c>
      <c r="C53" s="60">
        <f t="shared" si="1"/>
        <v>0</v>
      </c>
      <c r="D53" s="60">
        <f t="shared" si="2"/>
        <v>0</v>
      </c>
      <c r="E53" s="60">
        <f t="shared" si="3"/>
        <v>0</v>
      </c>
      <c r="F53" s="60">
        <f t="shared" si="4"/>
        <v>0</v>
      </c>
      <c r="G53" s="180">
        <v>50</v>
      </c>
      <c r="H53" s="89"/>
      <c r="I53" s="336"/>
      <c r="J53" s="64"/>
      <c r="K53" s="65"/>
      <c r="L53" s="66"/>
      <c r="M53" s="182"/>
      <c r="N53" s="364">
        <f t="shared" si="6"/>
        <v>0</v>
      </c>
      <c r="O53" s="80"/>
      <c r="P53" s="70">
        <f>IF(O53="","",IF(VLOOKUP($G53,'[1]I.'!$B$7:$AP$324,38,0)&gt;0,VLOOKUP($G53,'[1]I.'!$B$7:$AP$324,38,0),""))</f>
        <v>0</v>
      </c>
      <c r="Q53" s="72">
        <f t="shared" si="14"/>
        <v>0</v>
      </c>
      <c r="R53" s="69"/>
      <c r="S53" s="70">
        <f>IF(R53="","",IF(VLOOKUP($G53,'[1]II.'!$B$7:$AO$324,38,0)&gt;0,VLOOKUP($G53,'[1]II.'!$B$7:$AO$324,38,0),""))</f>
        <v>0</v>
      </c>
      <c r="T53" s="72">
        <f t="shared" si="15"/>
        <v>0</v>
      </c>
      <c r="U53" s="69"/>
      <c r="V53" s="70">
        <f>IF(U53="","",IF(VLOOKUP($G53,'[1]III.'!$B$7:$AO$324,38,0)&gt;0,VLOOKUP($G53,'[1]III.'!$B$7:$AO$324,38,0),""))</f>
        <v>0</v>
      </c>
      <c r="W53" s="72">
        <f t="shared" si="16"/>
        <v>0</v>
      </c>
      <c r="X53" s="73"/>
      <c r="Y53" s="70">
        <f>IF(X53="","",IF(VLOOKUP($G53,'[1]IV.'!$B$7:$AP$324,39,0)&gt;0,VLOOKUP($G53,'[1]IV.'!$B$7:$AP$324,39,0),""))</f>
        <v>0</v>
      </c>
      <c r="Z53" s="72">
        <f t="shared" si="9"/>
        <v>0</v>
      </c>
      <c r="AA53" s="74"/>
      <c r="AB53" s="70">
        <f>IF(AA53="","",IF(VLOOKUP($G53,'[1]V.'!$B$7:$AO$324,38,0)&gt;0,VLOOKUP($G53,'[1]V.'!$B$7:$AO$324,38,0),""))</f>
        <v>0</v>
      </c>
      <c r="AC53" s="365">
        <f t="shared" si="10"/>
        <v>0</v>
      </c>
      <c r="AD53" s="176" t="e">
        <f t="shared" si="17"/>
        <v>#N/A</v>
      </c>
      <c r="AE53" s="16" t="s">
        <v>149</v>
      </c>
      <c r="AF53" s="17">
        <f>(AF10+AF11+AF12+AF13+AF14)/5</f>
        <v>8.2</v>
      </c>
      <c r="AG53" s="17">
        <f>(AG10+AG11+AG12+AG13+AG14)/5</f>
        <v>9</v>
      </c>
      <c r="AH53" s="3">
        <f t="shared" si="5"/>
        <v>0</v>
      </c>
    </row>
    <row r="54" spans="1:34" s="213" customFormat="1" ht="25.5" customHeight="1">
      <c r="A54" s="360"/>
      <c r="B54" s="254"/>
      <c r="C54" s="254"/>
      <c r="D54" s="254"/>
      <c r="E54" s="254"/>
      <c r="F54" s="254"/>
      <c r="G54" s="255"/>
      <c r="H54" s="35"/>
      <c r="I54" s="36" t="s">
        <v>150</v>
      </c>
      <c r="J54" s="209">
        <f>'[1]DIVKY'!$J$54</f>
        <v>2007</v>
      </c>
      <c r="K54" s="210" t="s">
        <v>5</v>
      </c>
      <c r="L54" s="211">
        <f>'[1]DIVKY'!$L$54</f>
        <v>2008</v>
      </c>
      <c r="M54" s="26"/>
      <c r="N54" s="11"/>
      <c r="O54" s="7"/>
      <c r="P54" s="8"/>
      <c r="Q54" s="12"/>
      <c r="R54" s="10"/>
      <c r="S54" s="11"/>
      <c r="T54" s="12"/>
      <c r="U54" s="10"/>
      <c r="V54" s="11"/>
      <c r="W54" s="12"/>
      <c r="X54" s="13"/>
      <c r="Y54" s="11"/>
      <c r="Z54" s="12"/>
      <c r="AA54" s="11"/>
      <c r="AB54" s="11"/>
      <c r="AC54" s="12"/>
      <c r="AD54" s="15"/>
      <c r="AE54" s="16" t="s">
        <v>71</v>
      </c>
      <c r="AF54" s="17">
        <f>(AF11+AF12)/2</f>
        <v>8.5</v>
      </c>
      <c r="AG54" s="17">
        <f>(AG11+AG12)/2</f>
        <v>9.350000000000001</v>
      </c>
      <c r="AH54" s="3">
        <f t="shared" si="5"/>
        <v>0</v>
      </c>
    </row>
    <row r="55" spans="1:34" s="220" customFormat="1" ht="30" customHeight="1">
      <c r="A55" s="214" t="s">
        <v>12</v>
      </c>
      <c r="B55" s="215"/>
      <c r="C55" s="215"/>
      <c r="D55" s="215"/>
      <c r="E55" s="215"/>
      <c r="F55" s="215"/>
      <c r="G55" s="216" t="s">
        <v>13</v>
      </c>
      <c r="H55" s="217" t="s">
        <v>14</v>
      </c>
      <c r="I55" s="217" t="s">
        <v>15</v>
      </c>
      <c r="J55" s="218" t="s">
        <v>16</v>
      </c>
      <c r="K55" s="49" t="s">
        <v>17</v>
      </c>
      <c r="L55" s="49" t="s">
        <v>17</v>
      </c>
      <c r="M55" s="50" t="s">
        <v>18</v>
      </c>
      <c r="N55" s="362" t="s">
        <v>19</v>
      </c>
      <c r="O55" s="52">
        <f>$O$3</f>
        <v>0</v>
      </c>
      <c r="P55" s="52"/>
      <c r="Q55" s="52"/>
      <c r="R55" s="219">
        <f>$R$3</f>
        <v>0</v>
      </c>
      <c r="S55" s="219"/>
      <c r="T55" s="219"/>
      <c r="U55" s="52">
        <f>$U$3</f>
        <v>0</v>
      </c>
      <c r="V55" s="52"/>
      <c r="W55" s="52"/>
      <c r="X55" s="52">
        <f>$X$3</f>
        <v>0</v>
      </c>
      <c r="Y55" s="52"/>
      <c r="Z55" s="52"/>
      <c r="AA55" s="52">
        <f>$AA$3</f>
        <v>0</v>
      </c>
      <c r="AB55" s="52"/>
      <c r="AC55" s="52"/>
      <c r="AD55" s="363" t="s">
        <v>21</v>
      </c>
      <c r="AE55" s="16" t="s">
        <v>151</v>
      </c>
      <c r="AF55" s="17">
        <f>(AF11+AF12+AF13)/3</f>
        <v>8</v>
      </c>
      <c r="AG55" s="17">
        <f>(AG11+AG12+AG13)/3</f>
        <v>8.8</v>
      </c>
      <c r="AH55" s="3">
        <f t="shared" si="5"/>
        <v>0</v>
      </c>
    </row>
    <row r="56" spans="1:34" ht="15" customHeight="1">
      <c r="A56" s="268">
        <v>1</v>
      </c>
      <c r="B56" s="60">
        <f aca="true" t="shared" si="18" ref="B56:B105">IF(O56&gt;"",COUNTIF($O$56:O56,"I."),"")</f>
        <v>1</v>
      </c>
      <c r="C56" s="60">
        <f aca="true" t="shared" si="19" ref="C56:C105">IF(R56&gt;"",COUNTIF(R$56:$R56,"II."),"")</f>
        <v>1</v>
      </c>
      <c r="D56" s="60">
        <f aca="true" t="shared" si="20" ref="D56:D105">IF(U56&gt;"",COUNTIF($U$56:U56,"III."),"")</f>
        <v>1</v>
      </c>
      <c r="E56" s="60">
        <f aca="true" t="shared" si="21" ref="E56:E105">IF(X56&gt;"",COUNTIF($X$56:X56,"IV."),"")</f>
        <v>1</v>
      </c>
      <c r="F56" s="60">
        <f aca="true" t="shared" si="22" ref="F56:F105">IF(AA56&gt;"",COUNTIF(AA$56:$AA56,"V."),"")</f>
        <v>0</v>
      </c>
      <c r="G56" s="180">
        <v>61</v>
      </c>
      <c r="H56" s="62" t="s">
        <v>457</v>
      </c>
      <c r="I56" s="63" t="s">
        <v>458</v>
      </c>
      <c r="J56" s="64">
        <v>2007</v>
      </c>
      <c r="K56" s="333"/>
      <c r="L56" s="66" t="s">
        <v>459</v>
      </c>
      <c r="M56" s="182" t="s">
        <v>26</v>
      </c>
      <c r="N56" s="364">
        <v>101</v>
      </c>
      <c r="O56" s="69" t="s">
        <v>7</v>
      </c>
      <c r="P56" s="70" t="s">
        <v>28</v>
      </c>
      <c r="Q56" s="72">
        <v>25</v>
      </c>
      <c r="R56" s="81" t="s">
        <v>8</v>
      </c>
      <c r="S56" s="70" t="s">
        <v>27</v>
      </c>
      <c r="T56" s="72">
        <v>30</v>
      </c>
      <c r="U56" s="69" t="s">
        <v>9</v>
      </c>
      <c r="V56" s="70" t="s">
        <v>28</v>
      </c>
      <c r="W56" s="72">
        <v>25</v>
      </c>
      <c r="X56" s="73" t="s">
        <v>10</v>
      </c>
      <c r="Y56" s="70" t="s">
        <v>32</v>
      </c>
      <c r="Z56" s="72">
        <v>21</v>
      </c>
      <c r="AA56" s="74"/>
      <c r="AB56" s="70"/>
      <c r="AC56" s="72">
        <v>0</v>
      </c>
      <c r="AD56" s="270">
        <v>1</v>
      </c>
      <c r="AE56" s="16" t="s">
        <v>154</v>
      </c>
      <c r="AF56" s="17">
        <f>(AF11+AF12+AF13+AF14)/4</f>
        <v>7.5</v>
      </c>
      <c r="AG56" s="17">
        <f>(AG11+AG12+AG13+AG14)/4</f>
        <v>8.25</v>
      </c>
      <c r="AH56" s="3">
        <f t="shared" si="5"/>
        <v>0</v>
      </c>
    </row>
    <row r="57" spans="1:34" ht="15" customHeight="1">
      <c r="A57" s="268">
        <v>2</v>
      </c>
      <c r="B57" s="60">
        <f t="shared" si="18"/>
        <v>0</v>
      </c>
      <c r="C57" s="60">
        <f t="shared" si="19"/>
        <v>2</v>
      </c>
      <c r="D57" s="60">
        <f t="shared" si="20"/>
        <v>2</v>
      </c>
      <c r="E57" s="60">
        <f t="shared" si="21"/>
        <v>2</v>
      </c>
      <c r="F57" s="60">
        <f t="shared" si="22"/>
        <v>0</v>
      </c>
      <c r="G57" s="180">
        <v>60</v>
      </c>
      <c r="H57" s="62" t="s">
        <v>460</v>
      </c>
      <c r="I57" s="63" t="s">
        <v>461</v>
      </c>
      <c r="J57" s="77">
        <v>2007</v>
      </c>
      <c r="K57" s="78"/>
      <c r="L57" s="79" t="s">
        <v>39</v>
      </c>
      <c r="M57" s="182" t="s">
        <v>26</v>
      </c>
      <c r="N57" s="364">
        <v>64</v>
      </c>
      <c r="O57" s="80"/>
      <c r="P57" s="70"/>
      <c r="Q57" s="72">
        <v>0</v>
      </c>
      <c r="R57" s="81" t="s">
        <v>8</v>
      </c>
      <c r="S57" s="70" t="s">
        <v>32</v>
      </c>
      <c r="T57" s="72">
        <v>21</v>
      </c>
      <c r="U57" s="69" t="s">
        <v>9</v>
      </c>
      <c r="V57" s="70" t="s">
        <v>41</v>
      </c>
      <c r="W57" s="72">
        <v>18</v>
      </c>
      <c r="X57" s="82" t="s">
        <v>10</v>
      </c>
      <c r="Y57" s="70" t="s">
        <v>28</v>
      </c>
      <c r="Z57" s="72">
        <v>25</v>
      </c>
      <c r="AA57" s="74"/>
      <c r="AB57" s="70"/>
      <c r="AC57" s="72">
        <v>0</v>
      </c>
      <c r="AD57" s="270">
        <v>2</v>
      </c>
      <c r="AE57" s="16" t="s">
        <v>157</v>
      </c>
      <c r="AF57" s="17">
        <f>(AF11+AF12+AF13+AF14+AF15)/5</f>
        <v>7</v>
      </c>
      <c r="AG57" s="17">
        <f>(AG11+AG12+AG13+AG14+AG15)/5</f>
        <v>7.7</v>
      </c>
      <c r="AH57" s="3">
        <f t="shared" si="5"/>
        <v>0</v>
      </c>
    </row>
    <row r="58" spans="1:34" ht="15" customHeight="1">
      <c r="A58" s="268">
        <v>3</v>
      </c>
      <c r="B58" s="60">
        <f t="shared" si="18"/>
        <v>0</v>
      </c>
      <c r="C58" s="60">
        <f t="shared" si="19"/>
        <v>0</v>
      </c>
      <c r="D58" s="60">
        <f t="shared" si="20"/>
        <v>3</v>
      </c>
      <c r="E58" s="60">
        <f t="shared" si="21"/>
        <v>3</v>
      </c>
      <c r="F58" s="60">
        <f t="shared" si="22"/>
        <v>0</v>
      </c>
      <c r="G58" s="180">
        <v>71</v>
      </c>
      <c r="H58" s="62" t="s">
        <v>462</v>
      </c>
      <c r="I58" s="63" t="s">
        <v>463</v>
      </c>
      <c r="J58" s="64">
        <v>2007</v>
      </c>
      <c r="K58" s="333"/>
      <c r="L58" s="66" t="s">
        <v>39</v>
      </c>
      <c r="M58" s="182" t="s">
        <v>26</v>
      </c>
      <c r="N58" s="364">
        <v>60</v>
      </c>
      <c r="O58" s="80"/>
      <c r="P58" s="70"/>
      <c r="Q58" s="72">
        <v>0</v>
      </c>
      <c r="R58" s="69"/>
      <c r="S58" s="70"/>
      <c r="T58" s="72">
        <v>0</v>
      </c>
      <c r="U58" s="69" t="s">
        <v>9</v>
      </c>
      <c r="V58" s="70" t="s">
        <v>27</v>
      </c>
      <c r="W58" s="72">
        <v>30</v>
      </c>
      <c r="X58" s="82" t="s">
        <v>10</v>
      </c>
      <c r="Y58" s="70" t="s">
        <v>27</v>
      </c>
      <c r="Z58" s="72">
        <v>30</v>
      </c>
      <c r="AA58" s="74"/>
      <c r="AB58" s="70"/>
      <c r="AC58" s="72">
        <v>0</v>
      </c>
      <c r="AD58" s="270">
        <v>3</v>
      </c>
      <c r="AE58" s="16" t="s">
        <v>160</v>
      </c>
      <c r="AF58" s="17">
        <f>(AF11+AF12+AF13+AF14+AF15+AF16)/6</f>
        <v>6.5</v>
      </c>
      <c r="AG58" s="17">
        <f>(AG11+AG12+AG13+AG14+AG15+AG16)/6</f>
        <v>7.1499999999999995</v>
      </c>
      <c r="AH58" s="3">
        <f t="shared" si="5"/>
        <v>0</v>
      </c>
    </row>
    <row r="59" spans="1:34" ht="15" customHeight="1">
      <c r="A59" s="268">
        <v>4</v>
      </c>
      <c r="B59" s="60">
        <f t="shared" si="18"/>
        <v>2</v>
      </c>
      <c r="C59" s="60">
        <f t="shared" si="19"/>
        <v>0</v>
      </c>
      <c r="D59" s="60">
        <f t="shared" si="20"/>
        <v>4</v>
      </c>
      <c r="E59" s="60">
        <f t="shared" si="21"/>
        <v>0</v>
      </c>
      <c r="F59" s="60">
        <f t="shared" si="22"/>
        <v>0</v>
      </c>
      <c r="G59" s="180">
        <v>53</v>
      </c>
      <c r="H59" s="149" t="s">
        <v>418</v>
      </c>
      <c r="I59" s="150" t="s">
        <v>417</v>
      </c>
      <c r="J59" s="77">
        <v>2008</v>
      </c>
      <c r="K59" s="318"/>
      <c r="L59" s="79" t="s">
        <v>39</v>
      </c>
      <c r="M59" s="182" t="s">
        <v>26</v>
      </c>
      <c r="N59" s="364">
        <v>51</v>
      </c>
      <c r="O59" s="69" t="s">
        <v>7</v>
      </c>
      <c r="P59" s="70" t="s">
        <v>27</v>
      </c>
      <c r="Q59" s="72">
        <v>30</v>
      </c>
      <c r="R59" s="81"/>
      <c r="S59" s="70"/>
      <c r="T59" s="72">
        <v>0</v>
      </c>
      <c r="U59" s="69" t="s">
        <v>9</v>
      </c>
      <c r="V59" s="70" t="s">
        <v>32</v>
      </c>
      <c r="W59" s="72">
        <v>21</v>
      </c>
      <c r="X59" s="82"/>
      <c r="Y59" s="70"/>
      <c r="Z59" s="72">
        <v>0</v>
      </c>
      <c r="AA59" s="74"/>
      <c r="AB59" s="70"/>
      <c r="AC59" s="72">
        <v>0</v>
      </c>
      <c r="AD59" s="270">
        <v>4</v>
      </c>
      <c r="AE59" s="16" t="s">
        <v>163</v>
      </c>
      <c r="AF59" s="17">
        <f>(AF12+AF13)/2</f>
        <v>7.5</v>
      </c>
      <c r="AG59" s="17">
        <f>(AG12+AG13)/2</f>
        <v>8.25</v>
      </c>
      <c r="AH59" s="3">
        <f t="shared" si="5"/>
        <v>0</v>
      </c>
    </row>
    <row r="60" spans="1:34" ht="15" customHeight="1">
      <c r="A60" s="268">
        <v>5</v>
      </c>
      <c r="B60" s="60">
        <f t="shared" si="18"/>
        <v>3</v>
      </c>
      <c r="C60" s="60">
        <f t="shared" si="19"/>
        <v>3</v>
      </c>
      <c r="D60" s="60">
        <f t="shared" si="20"/>
        <v>0</v>
      </c>
      <c r="E60" s="60">
        <f t="shared" si="21"/>
        <v>0</v>
      </c>
      <c r="F60" s="60">
        <f t="shared" si="22"/>
        <v>0</v>
      </c>
      <c r="G60" s="180">
        <v>58</v>
      </c>
      <c r="H60" s="85" t="s">
        <v>464</v>
      </c>
      <c r="I60" s="86" t="s">
        <v>444</v>
      </c>
      <c r="J60" s="64">
        <v>2007</v>
      </c>
      <c r="K60" s="333"/>
      <c r="L60" s="66" t="s">
        <v>429</v>
      </c>
      <c r="M60" s="182" t="s">
        <v>26</v>
      </c>
      <c r="N60" s="364">
        <v>46</v>
      </c>
      <c r="O60" s="69" t="s">
        <v>7</v>
      </c>
      <c r="P60" s="70" t="s">
        <v>32</v>
      </c>
      <c r="Q60" s="72">
        <v>21</v>
      </c>
      <c r="R60" s="81" t="s">
        <v>8</v>
      </c>
      <c r="S60" s="70" t="s">
        <v>28</v>
      </c>
      <c r="T60" s="72">
        <v>25</v>
      </c>
      <c r="U60" s="69"/>
      <c r="V60" s="70"/>
      <c r="W60" s="72">
        <v>0</v>
      </c>
      <c r="X60" s="82"/>
      <c r="Y60" s="70"/>
      <c r="Z60" s="72">
        <v>0</v>
      </c>
      <c r="AA60" s="74"/>
      <c r="AB60" s="70"/>
      <c r="AC60" s="72">
        <v>0</v>
      </c>
      <c r="AD60" s="270">
        <v>5</v>
      </c>
      <c r="AE60" s="16" t="s">
        <v>166</v>
      </c>
      <c r="AF60" s="17">
        <f>(AF12+AF13+AF14)/3</f>
        <v>7</v>
      </c>
      <c r="AG60" s="17">
        <f>(AG12+AG13+AG14)/3</f>
        <v>7.7</v>
      </c>
      <c r="AH60" s="3">
        <f t="shared" si="5"/>
        <v>0</v>
      </c>
    </row>
    <row r="61" spans="1:34" ht="15" customHeight="1">
      <c r="A61" s="268">
        <v>6</v>
      </c>
      <c r="B61" s="60">
        <f t="shared" si="18"/>
        <v>0</v>
      </c>
      <c r="C61" s="60">
        <f t="shared" si="19"/>
        <v>4</v>
      </c>
      <c r="D61" s="60">
        <f t="shared" si="20"/>
        <v>5</v>
      </c>
      <c r="E61" s="60">
        <f t="shared" si="21"/>
        <v>4</v>
      </c>
      <c r="F61" s="60">
        <f t="shared" si="22"/>
        <v>0</v>
      </c>
      <c r="G61" s="180">
        <v>69</v>
      </c>
      <c r="H61" s="62" t="s">
        <v>465</v>
      </c>
      <c r="I61" s="86" t="s">
        <v>466</v>
      </c>
      <c r="J61" s="77">
        <v>2007</v>
      </c>
      <c r="K61" s="78"/>
      <c r="L61" s="79" t="s">
        <v>88</v>
      </c>
      <c r="M61" s="182" t="s">
        <v>26</v>
      </c>
      <c r="N61" s="364">
        <v>36</v>
      </c>
      <c r="O61" s="80"/>
      <c r="P61" s="70"/>
      <c r="Q61" s="72">
        <v>0</v>
      </c>
      <c r="R61" s="81" t="s">
        <v>8</v>
      </c>
      <c r="S61" s="70" t="s">
        <v>41</v>
      </c>
      <c r="T61" s="72">
        <v>18</v>
      </c>
      <c r="U61" s="69" t="s">
        <v>9</v>
      </c>
      <c r="V61" s="70" t="s">
        <v>57</v>
      </c>
      <c r="W61" s="72">
        <v>9</v>
      </c>
      <c r="X61" s="82" t="s">
        <v>10</v>
      </c>
      <c r="Y61" s="70" t="s">
        <v>57</v>
      </c>
      <c r="Z61" s="72">
        <v>9</v>
      </c>
      <c r="AA61" s="74"/>
      <c r="AB61" s="70"/>
      <c r="AC61" s="72">
        <v>0</v>
      </c>
      <c r="AD61" s="270">
        <v>6</v>
      </c>
      <c r="AE61" s="16" t="s">
        <v>169</v>
      </c>
      <c r="AF61" s="17">
        <f>(AF12+AF13+AF14+AF15)/4</f>
        <v>6.5</v>
      </c>
      <c r="AG61" s="17">
        <f>(AG12+AG13+AG14+AG15)/4</f>
        <v>7.15</v>
      </c>
      <c r="AH61" s="3">
        <f t="shared" si="5"/>
        <v>0</v>
      </c>
    </row>
    <row r="62" spans="1:34" ht="15" customHeight="1">
      <c r="A62" s="268">
        <v>7</v>
      </c>
      <c r="B62" s="60">
        <f t="shared" si="18"/>
        <v>0</v>
      </c>
      <c r="C62" s="60">
        <f t="shared" si="19"/>
        <v>5</v>
      </c>
      <c r="D62" s="60">
        <f t="shared" si="20"/>
        <v>6</v>
      </c>
      <c r="E62" s="60">
        <f t="shared" si="21"/>
        <v>5</v>
      </c>
      <c r="F62" s="60">
        <f t="shared" si="22"/>
        <v>0</v>
      </c>
      <c r="G62" s="180">
        <v>52</v>
      </c>
      <c r="H62" s="62" t="s">
        <v>467</v>
      </c>
      <c r="I62" s="63" t="s">
        <v>454</v>
      </c>
      <c r="J62" s="64">
        <v>2008</v>
      </c>
      <c r="K62" s="333"/>
      <c r="L62" s="66" t="s">
        <v>39</v>
      </c>
      <c r="M62" s="182" t="s">
        <v>26</v>
      </c>
      <c r="N62" s="364">
        <v>34</v>
      </c>
      <c r="O62" s="80"/>
      <c r="P62" s="70"/>
      <c r="Q62" s="72">
        <v>0</v>
      </c>
      <c r="R62" s="81" t="s">
        <v>8</v>
      </c>
      <c r="S62" s="70" t="s">
        <v>40</v>
      </c>
      <c r="T62" s="72">
        <v>15</v>
      </c>
      <c r="U62" s="69" t="s">
        <v>9</v>
      </c>
      <c r="V62" s="70" t="s">
        <v>53</v>
      </c>
      <c r="W62" s="72">
        <v>11</v>
      </c>
      <c r="X62" s="82" t="s">
        <v>10</v>
      </c>
      <c r="Y62" s="70" t="s">
        <v>61</v>
      </c>
      <c r="Z62" s="72">
        <v>8</v>
      </c>
      <c r="AA62" s="74"/>
      <c r="AB62" s="70"/>
      <c r="AC62" s="72">
        <v>0</v>
      </c>
      <c r="AD62" s="270">
        <v>7</v>
      </c>
      <c r="AE62" s="16" t="s">
        <v>172</v>
      </c>
      <c r="AF62" s="17">
        <f>(AF12+AF13+AF14+AF15+AF16)/5</f>
        <v>6</v>
      </c>
      <c r="AG62" s="17">
        <f>(AG12+AG13+AG14+AG15+AG16)/5</f>
        <v>6.6</v>
      </c>
      <c r="AH62" s="3">
        <f t="shared" si="5"/>
        <v>0</v>
      </c>
    </row>
    <row r="63" spans="1:34" ht="15" customHeight="1">
      <c r="A63" s="268">
        <v>8</v>
      </c>
      <c r="B63" s="60">
        <f t="shared" si="18"/>
        <v>0</v>
      </c>
      <c r="C63" s="60">
        <f t="shared" si="19"/>
        <v>0</v>
      </c>
      <c r="D63" s="60">
        <f t="shared" si="20"/>
        <v>7</v>
      </c>
      <c r="E63" s="60">
        <f t="shared" si="21"/>
        <v>6</v>
      </c>
      <c r="F63" s="60">
        <f t="shared" si="22"/>
        <v>0</v>
      </c>
      <c r="G63" s="180">
        <v>65</v>
      </c>
      <c r="H63" s="62" t="s">
        <v>468</v>
      </c>
      <c r="I63" s="63" t="s">
        <v>469</v>
      </c>
      <c r="J63" s="64">
        <v>2007</v>
      </c>
      <c r="K63" s="318"/>
      <c r="L63" s="66" t="s">
        <v>39</v>
      </c>
      <c r="M63" s="182" t="s">
        <v>26</v>
      </c>
      <c r="N63" s="364">
        <v>33</v>
      </c>
      <c r="O63" s="80"/>
      <c r="P63" s="70"/>
      <c r="Q63" s="72">
        <v>0</v>
      </c>
      <c r="R63" s="81"/>
      <c r="S63" s="70"/>
      <c r="T63" s="72">
        <v>0</v>
      </c>
      <c r="U63" s="69" t="s">
        <v>9</v>
      </c>
      <c r="V63" s="70" t="s">
        <v>40</v>
      </c>
      <c r="W63" s="72">
        <v>15</v>
      </c>
      <c r="X63" s="73" t="s">
        <v>10</v>
      </c>
      <c r="Y63" s="70" t="s">
        <v>41</v>
      </c>
      <c r="Z63" s="72">
        <v>18</v>
      </c>
      <c r="AA63" s="74"/>
      <c r="AB63" s="70"/>
      <c r="AC63" s="72">
        <v>0</v>
      </c>
      <c r="AD63" s="270">
        <v>8</v>
      </c>
      <c r="AE63" s="16" t="s">
        <v>175</v>
      </c>
      <c r="AF63" s="17">
        <f>(AF12+AF13+AF14+AF15+AF16+AF17)/6</f>
        <v>5.5</v>
      </c>
      <c r="AG63" s="17">
        <f>(AG12+AG13+AG14+AG15+AG16+AG17)/6</f>
        <v>6.05</v>
      </c>
      <c r="AH63" s="3">
        <f t="shared" si="5"/>
        <v>0</v>
      </c>
    </row>
    <row r="64" spans="1:34" ht="15" customHeight="1">
      <c r="A64" s="268">
        <v>9</v>
      </c>
      <c r="B64" s="60">
        <f t="shared" si="18"/>
        <v>4</v>
      </c>
      <c r="C64" s="60">
        <f t="shared" si="19"/>
        <v>6</v>
      </c>
      <c r="D64" s="60">
        <f t="shared" si="20"/>
        <v>8</v>
      </c>
      <c r="E64" s="60">
        <f t="shared" si="21"/>
        <v>7</v>
      </c>
      <c r="F64" s="60">
        <f t="shared" si="22"/>
        <v>0</v>
      </c>
      <c r="G64" s="180">
        <v>55</v>
      </c>
      <c r="H64" s="62" t="s">
        <v>470</v>
      </c>
      <c r="I64" s="63" t="s">
        <v>449</v>
      </c>
      <c r="J64" s="64">
        <v>2008</v>
      </c>
      <c r="K64" s="65"/>
      <c r="L64" s="66" t="s">
        <v>337</v>
      </c>
      <c r="M64" s="182" t="s">
        <v>26</v>
      </c>
      <c r="N64" s="364">
        <v>28</v>
      </c>
      <c r="O64" s="69" t="s">
        <v>7</v>
      </c>
      <c r="P64" s="70" t="s">
        <v>61</v>
      </c>
      <c r="Q64" s="72">
        <v>8</v>
      </c>
      <c r="R64" s="69" t="s">
        <v>8</v>
      </c>
      <c r="S64" s="70" t="s">
        <v>53</v>
      </c>
      <c r="T64" s="72">
        <v>11</v>
      </c>
      <c r="U64" s="81" t="s">
        <v>9</v>
      </c>
      <c r="V64" s="70" t="s">
        <v>52</v>
      </c>
      <c r="W64" s="72">
        <v>4</v>
      </c>
      <c r="X64" s="82" t="s">
        <v>10</v>
      </c>
      <c r="Y64" s="70" t="s">
        <v>45</v>
      </c>
      <c r="Z64" s="72">
        <v>5</v>
      </c>
      <c r="AA64" s="74"/>
      <c r="AB64" s="70"/>
      <c r="AC64" s="72">
        <v>0</v>
      </c>
      <c r="AD64" s="270">
        <v>9</v>
      </c>
      <c r="AE64" s="16" t="s">
        <v>178</v>
      </c>
      <c r="AF64" s="17">
        <f>(AF13+AF14)/2</f>
        <v>6.5</v>
      </c>
      <c r="AG64" s="17">
        <f>(AG13+AG14)/2</f>
        <v>7.15</v>
      </c>
      <c r="AH64" s="3">
        <f t="shared" si="5"/>
        <v>0</v>
      </c>
    </row>
    <row r="65" spans="1:34" ht="15" customHeight="1">
      <c r="A65" s="268">
        <v>10</v>
      </c>
      <c r="B65" s="60">
        <f t="shared" si="18"/>
        <v>0</v>
      </c>
      <c r="C65" s="60">
        <f t="shared" si="19"/>
        <v>7</v>
      </c>
      <c r="D65" s="60">
        <f t="shared" si="20"/>
        <v>9</v>
      </c>
      <c r="E65" s="60">
        <f t="shared" si="21"/>
        <v>8</v>
      </c>
      <c r="F65" s="60">
        <f t="shared" si="22"/>
        <v>0</v>
      </c>
      <c r="G65" s="180">
        <v>68</v>
      </c>
      <c r="H65" s="62" t="s">
        <v>471</v>
      </c>
      <c r="I65" s="181" t="s">
        <v>458</v>
      </c>
      <c r="J65" s="77">
        <v>2007</v>
      </c>
      <c r="K65" s="78"/>
      <c r="L65" s="79" t="s">
        <v>25</v>
      </c>
      <c r="M65" s="182" t="s">
        <v>26</v>
      </c>
      <c r="N65" s="364">
        <v>27</v>
      </c>
      <c r="O65" s="80"/>
      <c r="P65" s="70"/>
      <c r="Q65" s="72">
        <v>0</v>
      </c>
      <c r="R65" s="69" t="s">
        <v>8</v>
      </c>
      <c r="S65" s="70" t="s">
        <v>49</v>
      </c>
      <c r="T65" s="72">
        <v>13</v>
      </c>
      <c r="U65" s="69" t="s">
        <v>9</v>
      </c>
      <c r="V65" s="70" t="s">
        <v>36</v>
      </c>
      <c r="W65" s="72">
        <v>7</v>
      </c>
      <c r="X65" s="82" t="s">
        <v>10</v>
      </c>
      <c r="Y65" s="70" t="s">
        <v>36</v>
      </c>
      <c r="Z65" s="72">
        <v>7</v>
      </c>
      <c r="AA65" s="83"/>
      <c r="AB65" s="70"/>
      <c r="AC65" s="72">
        <v>0</v>
      </c>
      <c r="AD65" s="270">
        <v>10</v>
      </c>
      <c r="AE65" s="16" t="s">
        <v>182</v>
      </c>
      <c r="AF65" s="17">
        <f>(AF13+AF14+AF15)/3</f>
        <v>6</v>
      </c>
      <c r="AG65" s="17">
        <f>(AG13+AG14+AG15)/3</f>
        <v>6.6000000000000005</v>
      </c>
      <c r="AH65" s="3">
        <f t="shared" si="5"/>
        <v>0</v>
      </c>
    </row>
    <row r="66" spans="1:34" ht="15" customHeight="1">
      <c r="A66" s="268">
        <v>11</v>
      </c>
      <c r="B66" s="60">
        <f t="shared" si="18"/>
        <v>5</v>
      </c>
      <c r="C66" s="60">
        <f t="shared" si="19"/>
        <v>8</v>
      </c>
      <c r="D66" s="60">
        <f t="shared" si="20"/>
        <v>0</v>
      </c>
      <c r="E66" s="60">
        <f t="shared" si="21"/>
        <v>0</v>
      </c>
      <c r="F66" s="60">
        <f t="shared" si="22"/>
        <v>0</v>
      </c>
      <c r="G66" s="180">
        <v>64</v>
      </c>
      <c r="H66" s="62" t="s">
        <v>472</v>
      </c>
      <c r="I66" s="181" t="s">
        <v>417</v>
      </c>
      <c r="J66" s="64">
        <v>2008</v>
      </c>
      <c r="K66" s="65"/>
      <c r="L66" s="66" t="s">
        <v>98</v>
      </c>
      <c r="M66" s="182" t="s">
        <v>26</v>
      </c>
      <c r="N66" s="364">
        <v>19</v>
      </c>
      <c r="O66" s="69" t="s">
        <v>7</v>
      </c>
      <c r="P66" s="70" t="s">
        <v>49</v>
      </c>
      <c r="Q66" s="72">
        <v>13</v>
      </c>
      <c r="R66" s="81" t="s">
        <v>8</v>
      </c>
      <c r="S66" s="70" t="s">
        <v>65</v>
      </c>
      <c r="T66" s="72">
        <v>6</v>
      </c>
      <c r="U66" s="81"/>
      <c r="V66" s="70"/>
      <c r="W66" s="72">
        <v>0</v>
      </c>
      <c r="X66" s="73"/>
      <c r="Y66" s="70"/>
      <c r="Z66" s="72">
        <v>0</v>
      </c>
      <c r="AA66" s="74"/>
      <c r="AB66" s="70"/>
      <c r="AC66" s="72">
        <v>0</v>
      </c>
      <c r="AD66" s="270">
        <v>11</v>
      </c>
      <c r="AE66" s="16" t="s">
        <v>184</v>
      </c>
      <c r="AF66" s="17">
        <f>(AF13+AF14+AF15+AF16)/4</f>
        <v>5.5</v>
      </c>
      <c r="AG66" s="17">
        <f>(AG13+AG14+AG15+AG16)/4</f>
        <v>6.050000000000001</v>
      </c>
      <c r="AH66" s="3">
        <f t="shared" si="5"/>
        <v>0</v>
      </c>
    </row>
    <row r="67" spans="1:34" ht="15" customHeight="1">
      <c r="A67" s="268">
        <v>12</v>
      </c>
      <c r="B67" s="60">
        <f t="shared" si="18"/>
        <v>6</v>
      </c>
      <c r="C67" s="60">
        <f t="shared" si="19"/>
        <v>9</v>
      </c>
      <c r="D67" s="60">
        <f t="shared" si="20"/>
        <v>10</v>
      </c>
      <c r="E67" s="60">
        <f t="shared" si="21"/>
        <v>0</v>
      </c>
      <c r="F67" s="60">
        <f t="shared" si="22"/>
        <v>0</v>
      </c>
      <c r="G67" s="180">
        <v>59</v>
      </c>
      <c r="H67" s="62" t="s">
        <v>473</v>
      </c>
      <c r="I67" s="63" t="s">
        <v>474</v>
      </c>
      <c r="J67" s="77">
        <v>2007</v>
      </c>
      <c r="K67" s="78"/>
      <c r="L67" s="79" t="s">
        <v>39</v>
      </c>
      <c r="M67" s="182" t="s">
        <v>26</v>
      </c>
      <c r="N67" s="364">
        <v>18</v>
      </c>
      <c r="O67" s="69" t="s">
        <v>7</v>
      </c>
      <c r="P67" s="70" t="s">
        <v>57</v>
      </c>
      <c r="Q67" s="72">
        <v>9</v>
      </c>
      <c r="R67" s="81" t="s">
        <v>8</v>
      </c>
      <c r="S67" s="70" t="s">
        <v>57</v>
      </c>
      <c r="T67" s="72">
        <v>9</v>
      </c>
      <c r="U67" s="69" t="s">
        <v>9</v>
      </c>
      <c r="V67" s="70" t="s">
        <v>89</v>
      </c>
      <c r="W67" s="72">
        <v>0</v>
      </c>
      <c r="X67" s="73"/>
      <c r="Y67" s="70"/>
      <c r="Z67" s="72">
        <v>0</v>
      </c>
      <c r="AA67" s="74"/>
      <c r="AB67" s="70"/>
      <c r="AC67" s="72">
        <v>0</v>
      </c>
      <c r="AD67" s="276" t="s">
        <v>68</v>
      </c>
      <c r="AE67" s="16" t="s">
        <v>186</v>
      </c>
      <c r="AF67" s="17">
        <f>(AF13+AF14+AF15+AF16+AF17)/5</f>
        <v>5</v>
      </c>
      <c r="AG67" s="17">
        <f>(AG13+AG14+AG15+AG16+AG17)/5</f>
        <v>5.500000000000001</v>
      </c>
      <c r="AH67" s="3">
        <f t="shared" si="5"/>
        <v>0</v>
      </c>
    </row>
    <row r="68" spans="1:34" ht="15" customHeight="1">
      <c r="A68" s="268">
        <v>13</v>
      </c>
      <c r="B68" s="60">
        <f t="shared" si="18"/>
        <v>7</v>
      </c>
      <c r="C68" s="60">
        <f t="shared" si="19"/>
        <v>0</v>
      </c>
      <c r="D68" s="60">
        <f t="shared" si="20"/>
        <v>0</v>
      </c>
      <c r="E68" s="60">
        <f t="shared" si="21"/>
        <v>0</v>
      </c>
      <c r="F68" s="60">
        <f t="shared" si="22"/>
        <v>0</v>
      </c>
      <c r="G68" s="180">
        <v>70</v>
      </c>
      <c r="H68" s="62" t="s">
        <v>475</v>
      </c>
      <c r="I68" s="63" t="s">
        <v>417</v>
      </c>
      <c r="J68" s="64">
        <v>2007</v>
      </c>
      <c r="K68" s="333"/>
      <c r="L68" s="151" t="s">
        <v>39</v>
      </c>
      <c r="M68" s="182" t="s">
        <v>26</v>
      </c>
      <c r="N68" s="364">
        <v>18</v>
      </c>
      <c r="O68" s="69" t="s">
        <v>7</v>
      </c>
      <c r="P68" s="70" t="s">
        <v>41</v>
      </c>
      <c r="Q68" s="72">
        <v>18</v>
      </c>
      <c r="R68" s="81"/>
      <c r="S68" s="70"/>
      <c r="T68" s="72">
        <v>0</v>
      </c>
      <c r="U68" s="69"/>
      <c r="V68" s="70"/>
      <c r="W68" s="72">
        <v>0</v>
      </c>
      <c r="X68" s="82"/>
      <c r="Y68" s="70"/>
      <c r="Z68" s="72">
        <v>0</v>
      </c>
      <c r="AA68" s="83"/>
      <c r="AB68" s="70"/>
      <c r="AC68" s="72">
        <v>0</v>
      </c>
      <c r="AD68" s="276" t="s">
        <v>68</v>
      </c>
      <c r="AE68" s="16" t="s">
        <v>188</v>
      </c>
      <c r="AF68" s="17">
        <f>(AF13+AF14+AF15+AF16+AF17+AF18)/6</f>
        <v>4.5</v>
      </c>
      <c r="AG68" s="17">
        <f>(AG13+AG14+AG15+AG16+AG17+AG18)/6</f>
        <v>4.95</v>
      </c>
      <c r="AH68" s="3">
        <f t="shared" si="5"/>
        <v>0</v>
      </c>
    </row>
    <row r="69" spans="1:34" ht="15" customHeight="1">
      <c r="A69" s="268">
        <v>14</v>
      </c>
      <c r="B69" s="60">
        <f t="shared" si="18"/>
        <v>0</v>
      </c>
      <c r="C69" s="60">
        <f t="shared" si="19"/>
        <v>0</v>
      </c>
      <c r="D69" s="60">
        <f t="shared" si="20"/>
        <v>11</v>
      </c>
      <c r="E69" s="60">
        <f t="shared" si="21"/>
        <v>9</v>
      </c>
      <c r="F69" s="60">
        <f t="shared" si="22"/>
        <v>0</v>
      </c>
      <c r="G69" s="180">
        <v>87</v>
      </c>
      <c r="H69" s="62" t="s">
        <v>476</v>
      </c>
      <c r="I69" s="181" t="s">
        <v>477</v>
      </c>
      <c r="J69" s="77">
        <v>2007</v>
      </c>
      <c r="K69" s="78"/>
      <c r="L69" s="79" t="s">
        <v>35</v>
      </c>
      <c r="M69" s="182" t="s">
        <v>26</v>
      </c>
      <c r="N69" s="364">
        <v>17</v>
      </c>
      <c r="O69" s="80"/>
      <c r="P69" s="70"/>
      <c r="Q69" s="72">
        <v>0</v>
      </c>
      <c r="R69" s="69"/>
      <c r="S69" s="70"/>
      <c r="T69" s="72">
        <v>0</v>
      </c>
      <c r="U69" s="69" t="s">
        <v>9</v>
      </c>
      <c r="V69" s="70" t="s">
        <v>45</v>
      </c>
      <c r="W69" s="72">
        <v>5</v>
      </c>
      <c r="X69" s="73" t="s">
        <v>10</v>
      </c>
      <c r="Y69" s="70" t="s">
        <v>141</v>
      </c>
      <c r="Z69" s="72">
        <v>12</v>
      </c>
      <c r="AA69" s="74"/>
      <c r="AB69" s="70"/>
      <c r="AC69" s="72">
        <v>0</v>
      </c>
      <c r="AD69" s="270">
        <v>14</v>
      </c>
      <c r="AE69" s="16" t="s">
        <v>191</v>
      </c>
      <c r="AF69" s="17">
        <f>(AF14+AF15)/2</f>
        <v>5.5</v>
      </c>
      <c r="AG69" s="17">
        <f>(AG14+AG15)/2</f>
        <v>6.05</v>
      </c>
      <c r="AH69" s="3">
        <f t="shared" si="5"/>
        <v>0</v>
      </c>
    </row>
    <row r="70" spans="1:34" ht="15" customHeight="1">
      <c r="A70" s="268">
        <v>15</v>
      </c>
      <c r="B70" s="60">
        <f t="shared" si="18"/>
        <v>8</v>
      </c>
      <c r="C70" s="60">
        <f t="shared" si="19"/>
        <v>0</v>
      </c>
      <c r="D70" s="60">
        <f t="shared" si="20"/>
        <v>12</v>
      </c>
      <c r="E70" s="60">
        <f t="shared" si="21"/>
        <v>0</v>
      </c>
      <c r="F70" s="60">
        <f t="shared" si="22"/>
        <v>0</v>
      </c>
      <c r="G70" s="180">
        <v>78</v>
      </c>
      <c r="H70" s="85" t="s">
        <v>478</v>
      </c>
      <c r="I70" s="86" t="s">
        <v>479</v>
      </c>
      <c r="J70" s="64">
        <v>2007</v>
      </c>
      <c r="K70" s="65"/>
      <c r="L70" s="79" t="s">
        <v>39</v>
      </c>
      <c r="M70" s="182" t="s">
        <v>26</v>
      </c>
      <c r="N70" s="364">
        <v>15</v>
      </c>
      <c r="O70" s="69" t="s">
        <v>7</v>
      </c>
      <c r="P70" s="70" t="s">
        <v>40</v>
      </c>
      <c r="Q70" s="72">
        <v>15</v>
      </c>
      <c r="R70" s="81"/>
      <c r="S70" s="70"/>
      <c r="T70" s="72">
        <v>0</v>
      </c>
      <c r="U70" s="69" t="s">
        <v>9</v>
      </c>
      <c r="V70" s="70" t="s">
        <v>480</v>
      </c>
      <c r="W70" s="72">
        <v>0</v>
      </c>
      <c r="X70" s="73"/>
      <c r="Y70" s="70"/>
      <c r="Z70" s="72">
        <v>0</v>
      </c>
      <c r="AA70" s="74"/>
      <c r="AB70" s="70"/>
      <c r="AC70" s="72">
        <v>0</v>
      </c>
      <c r="AD70" s="276" t="s">
        <v>252</v>
      </c>
      <c r="AE70" s="16" t="s">
        <v>194</v>
      </c>
      <c r="AF70" s="56">
        <f>(AF14+AF15+AF16)/3</f>
        <v>5</v>
      </c>
      <c r="AG70" s="56">
        <f>(AG14+AG15+AG16)/3</f>
        <v>5.5</v>
      </c>
      <c r="AH70" s="3">
        <f t="shared" si="5"/>
        <v>0</v>
      </c>
    </row>
    <row r="71" spans="1:34" ht="15" customHeight="1">
      <c r="A71" s="268">
        <v>16</v>
      </c>
      <c r="B71" s="60">
        <f t="shared" si="18"/>
        <v>0</v>
      </c>
      <c r="C71" s="60">
        <f t="shared" si="19"/>
        <v>0</v>
      </c>
      <c r="D71" s="60">
        <f t="shared" si="20"/>
        <v>0</v>
      </c>
      <c r="E71" s="60">
        <f t="shared" si="21"/>
        <v>10</v>
      </c>
      <c r="F71" s="60">
        <f t="shared" si="22"/>
        <v>0</v>
      </c>
      <c r="G71" s="180">
        <v>79</v>
      </c>
      <c r="H71" s="85" t="s">
        <v>481</v>
      </c>
      <c r="I71" s="232" t="s">
        <v>482</v>
      </c>
      <c r="J71" s="87">
        <v>2007</v>
      </c>
      <c r="K71" s="65"/>
      <c r="L71" s="79" t="s">
        <v>39</v>
      </c>
      <c r="M71" s="182" t="s">
        <v>26</v>
      </c>
      <c r="N71" s="364">
        <v>15</v>
      </c>
      <c r="O71" s="80"/>
      <c r="P71" s="70"/>
      <c r="Q71" s="72">
        <v>0</v>
      </c>
      <c r="R71" s="81"/>
      <c r="S71" s="70"/>
      <c r="T71" s="72">
        <v>0</v>
      </c>
      <c r="U71" s="69"/>
      <c r="V71" s="70"/>
      <c r="W71" s="72">
        <v>0</v>
      </c>
      <c r="X71" s="73" t="s">
        <v>10</v>
      </c>
      <c r="Y71" s="70" t="s">
        <v>40</v>
      </c>
      <c r="Z71" s="72">
        <v>15</v>
      </c>
      <c r="AA71" s="74"/>
      <c r="AB71" s="70"/>
      <c r="AC71" s="72">
        <v>0</v>
      </c>
      <c r="AD71" s="276" t="s">
        <v>252</v>
      </c>
      <c r="AE71" s="16" t="s">
        <v>196</v>
      </c>
      <c r="AF71" s="17">
        <f>(AF14+AF15+AF16+AF17)/4</f>
        <v>4.5</v>
      </c>
      <c r="AG71" s="17">
        <f>(AG14+AG15+AG16+AG17)/4</f>
        <v>4.95</v>
      </c>
      <c r="AH71" s="3">
        <f t="shared" si="5"/>
        <v>0</v>
      </c>
    </row>
    <row r="72" spans="1:34" ht="15" customHeight="1">
      <c r="A72" s="268">
        <v>17</v>
      </c>
      <c r="B72" s="60">
        <f t="shared" si="18"/>
        <v>0</v>
      </c>
      <c r="C72" s="60">
        <f t="shared" si="19"/>
        <v>0</v>
      </c>
      <c r="D72" s="60">
        <f t="shared" si="20"/>
        <v>13</v>
      </c>
      <c r="E72" s="60">
        <f t="shared" si="21"/>
        <v>11</v>
      </c>
      <c r="F72" s="60">
        <f t="shared" si="22"/>
        <v>0</v>
      </c>
      <c r="G72" s="180">
        <v>86</v>
      </c>
      <c r="H72" s="62" t="s">
        <v>476</v>
      </c>
      <c r="I72" s="181" t="s">
        <v>483</v>
      </c>
      <c r="J72" s="77">
        <v>2007</v>
      </c>
      <c r="K72" s="78"/>
      <c r="L72" s="79" t="s">
        <v>35</v>
      </c>
      <c r="M72" s="182" t="s">
        <v>26</v>
      </c>
      <c r="N72" s="364">
        <v>15</v>
      </c>
      <c r="O72" s="80"/>
      <c r="P72" s="70"/>
      <c r="Q72" s="72">
        <v>0</v>
      </c>
      <c r="R72" s="69"/>
      <c r="S72" s="70"/>
      <c r="T72" s="72">
        <v>0</v>
      </c>
      <c r="U72" s="69" t="s">
        <v>9</v>
      </c>
      <c r="V72" s="70" t="s">
        <v>74</v>
      </c>
      <c r="W72" s="72">
        <v>3</v>
      </c>
      <c r="X72" s="73" t="s">
        <v>10</v>
      </c>
      <c r="Y72" s="70" t="s">
        <v>141</v>
      </c>
      <c r="Z72" s="72">
        <v>12</v>
      </c>
      <c r="AA72" s="74"/>
      <c r="AB72" s="70"/>
      <c r="AC72" s="72">
        <v>0</v>
      </c>
      <c r="AD72" s="276" t="s">
        <v>252</v>
      </c>
      <c r="AE72" s="16" t="s">
        <v>199</v>
      </c>
      <c r="AF72" s="17">
        <f>(AF14+AF15+AF16+AF17+AF18)/5</f>
        <v>4</v>
      </c>
      <c r="AG72" s="17">
        <f>(AG14+AG15+AG16+AG17+AG18)/5</f>
        <v>4.4</v>
      </c>
      <c r="AH72" s="3">
        <f t="shared" si="5"/>
        <v>0</v>
      </c>
    </row>
    <row r="73" spans="1:34" ht="15" customHeight="1">
      <c r="A73" s="268">
        <v>18</v>
      </c>
      <c r="B73" s="60">
        <f t="shared" si="18"/>
        <v>0</v>
      </c>
      <c r="C73" s="60">
        <f t="shared" si="19"/>
        <v>10</v>
      </c>
      <c r="D73" s="60">
        <f t="shared" si="20"/>
        <v>14</v>
      </c>
      <c r="E73" s="60">
        <f t="shared" si="21"/>
        <v>0</v>
      </c>
      <c r="F73" s="60">
        <f t="shared" si="22"/>
        <v>0</v>
      </c>
      <c r="G73" s="180">
        <v>54</v>
      </c>
      <c r="H73" s="62" t="s">
        <v>484</v>
      </c>
      <c r="I73" s="63" t="s">
        <v>485</v>
      </c>
      <c r="J73" s="77">
        <v>2007</v>
      </c>
      <c r="K73" s="78"/>
      <c r="L73" s="79" t="s">
        <v>31</v>
      </c>
      <c r="M73" s="182" t="s">
        <v>26</v>
      </c>
      <c r="N73" s="364">
        <v>13</v>
      </c>
      <c r="O73" s="80"/>
      <c r="P73" s="70"/>
      <c r="Q73" s="72">
        <v>0</v>
      </c>
      <c r="R73" s="81" t="s">
        <v>8</v>
      </c>
      <c r="S73" s="70" t="s">
        <v>36</v>
      </c>
      <c r="T73" s="72">
        <v>7</v>
      </c>
      <c r="U73" s="69" t="s">
        <v>9</v>
      </c>
      <c r="V73" s="70" t="s">
        <v>65</v>
      </c>
      <c r="W73" s="72">
        <v>6</v>
      </c>
      <c r="X73" s="73"/>
      <c r="Y73" s="70"/>
      <c r="Z73" s="72">
        <v>0</v>
      </c>
      <c r="AA73" s="74"/>
      <c r="AB73" s="70"/>
      <c r="AC73" s="72">
        <v>0</v>
      </c>
      <c r="AD73" s="276" t="s">
        <v>90</v>
      </c>
      <c r="AE73" s="16" t="s">
        <v>203</v>
      </c>
      <c r="AF73" s="17">
        <f>(AF14+AF15+AF16+AF17+AF18+AF19)/6</f>
        <v>3.5</v>
      </c>
      <c r="AG73" s="17">
        <f>(AG14+AG15+AG16+AG17+AG18+AG19)/6</f>
        <v>3.85</v>
      </c>
      <c r="AH73" s="3">
        <f t="shared" si="5"/>
        <v>0</v>
      </c>
    </row>
    <row r="74" spans="1:34" ht="15" customHeight="1">
      <c r="A74" s="268">
        <v>19</v>
      </c>
      <c r="B74" s="60">
        <f t="shared" si="18"/>
        <v>0</v>
      </c>
      <c r="C74" s="60">
        <f t="shared" si="19"/>
        <v>0</v>
      </c>
      <c r="D74" s="60">
        <f t="shared" si="20"/>
        <v>15</v>
      </c>
      <c r="E74" s="60">
        <f t="shared" si="21"/>
        <v>0</v>
      </c>
      <c r="F74" s="60">
        <f t="shared" si="22"/>
        <v>0</v>
      </c>
      <c r="G74" s="180">
        <v>83</v>
      </c>
      <c r="H74" s="85" t="s">
        <v>486</v>
      </c>
      <c r="I74" s="86" t="s">
        <v>474</v>
      </c>
      <c r="J74" s="64">
        <v>2008</v>
      </c>
      <c r="K74" s="333"/>
      <c r="L74" s="84" t="s">
        <v>35</v>
      </c>
      <c r="M74" s="182" t="s">
        <v>26</v>
      </c>
      <c r="N74" s="364">
        <v>13</v>
      </c>
      <c r="O74" s="80"/>
      <c r="P74" s="70"/>
      <c r="Q74" s="72">
        <v>0</v>
      </c>
      <c r="R74" s="69"/>
      <c r="S74" s="70"/>
      <c r="T74" s="72">
        <v>0</v>
      </c>
      <c r="U74" s="69" t="s">
        <v>9</v>
      </c>
      <c r="V74" s="70" t="s">
        <v>49</v>
      </c>
      <c r="W74" s="72">
        <v>13</v>
      </c>
      <c r="X74" s="73"/>
      <c r="Y74" s="70"/>
      <c r="Z74" s="72">
        <v>0</v>
      </c>
      <c r="AA74" s="74"/>
      <c r="AB74" s="70"/>
      <c r="AC74" s="72">
        <v>0</v>
      </c>
      <c r="AD74" s="276" t="s">
        <v>90</v>
      </c>
      <c r="AE74" s="16" t="s">
        <v>68</v>
      </c>
      <c r="AF74" s="17">
        <f>(AF15+AF16)/2</f>
        <v>4.5</v>
      </c>
      <c r="AG74" s="17">
        <f>(AG15+AG16)/2</f>
        <v>4.95</v>
      </c>
      <c r="AH74" s="3">
        <f t="shared" si="5"/>
        <v>0</v>
      </c>
    </row>
    <row r="75" spans="1:34" ht="15" customHeight="1">
      <c r="A75" s="268">
        <v>20</v>
      </c>
      <c r="B75" s="60">
        <f t="shared" si="18"/>
        <v>9</v>
      </c>
      <c r="C75" s="60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180">
        <v>66</v>
      </c>
      <c r="H75" s="62" t="s">
        <v>487</v>
      </c>
      <c r="I75" s="63" t="s">
        <v>483</v>
      </c>
      <c r="J75" s="64">
        <v>2008</v>
      </c>
      <c r="K75" s="333"/>
      <c r="L75" s="66" t="s">
        <v>39</v>
      </c>
      <c r="M75" s="182" t="s">
        <v>26</v>
      </c>
      <c r="N75" s="364">
        <v>11</v>
      </c>
      <c r="O75" s="69" t="s">
        <v>7</v>
      </c>
      <c r="P75" s="70" t="s">
        <v>53</v>
      </c>
      <c r="Q75" s="72">
        <v>11</v>
      </c>
      <c r="R75" s="81"/>
      <c r="S75" s="70"/>
      <c r="T75" s="72">
        <v>0</v>
      </c>
      <c r="U75" s="69"/>
      <c r="V75" s="70"/>
      <c r="W75" s="72">
        <v>0</v>
      </c>
      <c r="X75" s="73"/>
      <c r="Y75" s="70"/>
      <c r="Z75" s="72">
        <v>0</v>
      </c>
      <c r="AA75" s="74"/>
      <c r="AB75" s="70"/>
      <c r="AC75" s="72">
        <v>0</v>
      </c>
      <c r="AD75" s="270">
        <v>20</v>
      </c>
      <c r="AE75" s="16" t="s">
        <v>210</v>
      </c>
      <c r="AF75" s="17">
        <f>(AF15+AF16+AF17)/3</f>
        <v>4</v>
      </c>
      <c r="AG75" s="17">
        <f>(AG15+AG16+AG17)/3</f>
        <v>4.3999999999999995</v>
      </c>
      <c r="AH75" s="3">
        <f t="shared" si="5"/>
        <v>0</v>
      </c>
    </row>
    <row r="76" spans="1:34" ht="15" customHeight="1">
      <c r="A76" s="268">
        <v>21</v>
      </c>
      <c r="B76" s="60">
        <f t="shared" si="18"/>
        <v>0</v>
      </c>
      <c r="C76" s="60">
        <f t="shared" si="19"/>
        <v>11</v>
      </c>
      <c r="D76" s="60">
        <f t="shared" si="20"/>
        <v>16</v>
      </c>
      <c r="E76" s="60">
        <f t="shared" si="21"/>
        <v>0</v>
      </c>
      <c r="F76" s="60">
        <f t="shared" si="22"/>
        <v>0</v>
      </c>
      <c r="G76" s="180">
        <v>84</v>
      </c>
      <c r="H76" s="85" t="s">
        <v>488</v>
      </c>
      <c r="I76" s="86" t="s">
        <v>477</v>
      </c>
      <c r="J76" s="64">
        <v>2007</v>
      </c>
      <c r="K76" s="333"/>
      <c r="L76" s="66" t="s">
        <v>337</v>
      </c>
      <c r="M76" s="182" t="s">
        <v>26</v>
      </c>
      <c r="N76" s="364">
        <v>10</v>
      </c>
      <c r="O76" s="80"/>
      <c r="P76" s="70"/>
      <c r="Q76" s="72">
        <v>0</v>
      </c>
      <c r="R76" s="69" t="s">
        <v>8</v>
      </c>
      <c r="S76" s="70" t="s">
        <v>61</v>
      </c>
      <c r="T76" s="72">
        <v>8</v>
      </c>
      <c r="U76" s="69" t="s">
        <v>9</v>
      </c>
      <c r="V76" s="70" t="s">
        <v>78</v>
      </c>
      <c r="W76" s="72">
        <v>2</v>
      </c>
      <c r="X76" s="73"/>
      <c r="Y76" s="70"/>
      <c r="Z76" s="72">
        <v>0</v>
      </c>
      <c r="AA76" s="74"/>
      <c r="AB76" s="70"/>
      <c r="AC76" s="72">
        <v>0</v>
      </c>
      <c r="AD76" s="270">
        <v>21</v>
      </c>
      <c r="AE76" s="16" t="s">
        <v>212</v>
      </c>
      <c r="AF76" s="17">
        <f>(AF15+AF16+AF17+AF18)/4</f>
        <v>3.5</v>
      </c>
      <c r="AG76" s="17">
        <f>(AG15+AG16+AG17+AG18)/4</f>
        <v>3.8499999999999996</v>
      </c>
      <c r="AH76" s="3">
        <f t="shared" si="5"/>
        <v>0</v>
      </c>
    </row>
    <row r="77" spans="1:34" ht="15" customHeight="1">
      <c r="A77" s="268">
        <v>22</v>
      </c>
      <c r="B77" s="60">
        <f t="shared" si="18"/>
        <v>0</v>
      </c>
      <c r="C77" s="60">
        <f t="shared" si="19"/>
        <v>0</v>
      </c>
      <c r="D77" s="60">
        <f t="shared" si="20"/>
        <v>17</v>
      </c>
      <c r="E77" s="60">
        <f t="shared" si="21"/>
        <v>0</v>
      </c>
      <c r="F77" s="60">
        <f t="shared" si="22"/>
        <v>0</v>
      </c>
      <c r="G77" s="180">
        <v>88</v>
      </c>
      <c r="H77" s="62" t="s">
        <v>489</v>
      </c>
      <c r="I77" s="181" t="s">
        <v>458</v>
      </c>
      <c r="J77" s="77">
        <v>2008</v>
      </c>
      <c r="K77" s="78"/>
      <c r="L77" s="66" t="s">
        <v>39</v>
      </c>
      <c r="M77" s="182" t="s">
        <v>26</v>
      </c>
      <c r="N77" s="364">
        <v>8</v>
      </c>
      <c r="O77" s="80"/>
      <c r="P77" s="70"/>
      <c r="Q77" s="72">
        <v>0</v>
      </c>
      <c r="R77" s="69"/>
      <c r="S77" s="70"/>
      <c r="T77" s="72">
        <v>0</v>
      </c>
      <c r="U77" s="69" t="s">
        <v>9</v>
      </c>
      <c r="V77" s="70" t="s">
        <v>61</v>
      </c>
      <c r="W77" s="72">
        <v>8</v>
      </c>
      <c r="X77" s="73"/>
      <c r="Y77" s="70"/>
      <c r="Z77" s="72">
        <v>0</v>
      </c>
      <c r="AA77" s="74"/>
      <c r="AB77" s="70"/>
      <c r="AC77" s="72">
        <v>0</v>
      </c>
      <c r="AD77" s="270">
        <v>22</v>
      </c>
      <c r="AE77" s="16" t="s">
        <v>216</v>
      </c>
      <c r="AF77" s="17">
        <f>(AF15+AF16+AF17+AF18+AF19)/5</f>
        <v>3</v>
      </c>
      <c r="AG77" s="17">
        <f aca="true" t="shared" si="23" ref="AG77:AG93">AF77+0.5</f>
        <v>3.5</v>
      </c>
      <c r="AH77" s="3">
        <f t="shared" si="5"/>
        <v>0</v>
      </c>
    </row>
    <row r="78" spans="1:34" ht="15" customHeight="1">
      <c r="A78" s="268">
        <v>23</v>
      </c>
      <c r="B78" s="60">
        <f t="shared" si="18"/>
        <v>10</v>
      </c>
      <c r="C78" s="60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180">
        <v>63</v>
      </c>
      <c r="H78" s="149" t="s">
        <v>490</v>
      </c>
      <c r="I78" s="224" t="s">
        <v>491</v>
      </c>
      <c r="J78" s="77">
        <v>2008</v>
      </c>
      <c r="K78" s="333"/>
      <c r="L78" s="79" t="s">
        <v>56</v>
      </c>
      <c r="M78" s="182" t="s">
        <v>26</v>
      </c>
      <c r="N78" s="364">
        <v>7</v>
      </c>
      <c r="O78" s="69" t="s">
        <v>7</v>
      </c>
      <c r="P78" s="70" t="s">
        <v>36</v>
      </c>
      <c r="Q78" s="72">
        <v>7</v>
      </c>
      <c r="R78" s="81"/>
      <c r="S78" s="70"/>
      <c r="T78" s="72">
        <v>0</v>
      </c>
      <c r="U78" s="69"/>
      <c r="V78" s="70"/>
      <c r="W78" s="72">
        <v>0</v>
      </c>
      <c r="X78" s="73"/>
      <c r="Y78" s="70"/>
      <c r="Z78" s="72">
        <v>0</v>
      </c>
      <c r="AA78" s="74"/>
      <c r="AB78" s="70"/>
      <c r="AC78" s="72">
        <v>0</v>
      </c>
      <c r="AD78" s="270">
        <v>23</v>
      </c>
      <c r="AE78" s="16" t="s">
        <v>218</v>
      </c>
      <c r="AF78" s="17">
        <f>(AF15+AF16+AF17+AF18+AF19)/6</f>
        <v>2.5</v>
      </c>
      <c r="AG78" s="17">
        <f t="shared" si="23"/>
        <v>3</v>
      </c>
      <c r="AH78" s="3">
        <f t="shared" si="5"/>
        <v>0</v>
      </c>
    </row>
    <row r="79" spans="1:34" ht="15" customHeight="1">
      <c r="A79" s="268">
        <v>24</v>
      </c>
      <c r="B79" s="60">
        <f t="shared" si="18"/>
        <v>11</v>
      </c>
      <c r="C79" s="60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180">
        <v>81</v>
      </c>
      <c r="H79" s="62" t="s">
        <v>437</v>
      </c>
      <c r="I79" s="181" t="s">
        <v>474</v>
      </c>
      <c r="J79" s="77">
        <v>2007</v>
      </c>
      <c r="K79" s="318"/>
      <c r="L79" s="79" t="s">
        <v>215</v>
      </c>
      <c r="M79" s="182" t="s">
        <v>26</v>
      </c>
      <c r="N79" s="364">
        <v>6</v>
      </c>
      <c r="O79" s="69" t="s">
        <v>7</v>
      </c>
      <c r="P79" s="70" t="s">
        <v>65</v>
      </c>
      <c r="Q79" s="72">
        <v>6</v>
      </c>
      <c r="R79" s="69"/>
      <c r="S79" s="70"/>
      <c r="T79" s="72">
        <v>0</v>
      </c>
      <c r="U79" s="69"/>
      <c r="V79" s="70"/>
      <c r="W79" s="72">
        <v>0</v>
      </c>
      <c r="X79" s="73"/>
      <c r="Y79" s="70"/>
      <c r="Z79" s="72">
        <v>0</v>
      </c>
      <c r="AA79" s="74"/>
      <c r="AB79" s="70"/>
      <c r="AC79" s="72">
        <v>0</v>
      </c>
      <c r="AD79" s="270">
        <v>24</v>
      </c>
      <c r="AE79" s="16" t="s">
        <v>220</v>
      </c>
      <c r="AF79" s="17">
        <f>(AF16+AF17)/2</f>
        <v>3.5</v>
      </c>
      <c r="AG79" s="17">
        <f t="shared" si="23"/>
        <v>4</v>
      </c>
      <c r="AH79" s="3">
        <f t="shared" si="5"/>
        <v>0</v>
      </c>
    </row>
    <row r="80" spans="1:34" ht="15" customHeight="1">
      <c r="A80" s="268">
        <v>25</v>
      </c>
      <c r="B80" s="60">
        <f t="shared" si="18"/>
        <v>12</v>
      </c>
      <c r="C80" s="60">
        <f t="shared" si="19"/>
        <v>0</v>
      </c>
      <c r="D80" s="60">
        <f t="shared" si="20"/>
        <v>18</v>
      </c>
      <c r="E80" s="60">
        <f t="shared" si="21"/>
        <v>0</v>
      </c>
      <c r="F80" s="60">
        <f t="shared" si="22"/>
        <v>0</v>
      </c>
      <c r="G80" s="180">
        <v>77</v>
      </c>
      <c r="H80" s="85" t="s">
        <v>492</v>
      </c>
      <c r="I80" s="232" t="s">
        <v>483</v>
      </c>
      <c r="J80" s="87">
        <v>2008</v>
      </c>
      <c r="K80" s="333"/>
      <c r="L80" s="79" t="s">
        <v>39</v>
      </c>
      <c r="M80" s="182" t="s">
        <v>26</v>
      </c>
      <c r="N80" s="364">
        <v>5</v>
      </c>
      <c r="O80" s="69" t="s">
        <v>7</v>
      </c>
      <c r="P80" s="70" t="s">
        <v>45</v>
      </c>
      <c r="Q80" s="72">
        <v>5</v>
      </c>
      <c r="R80" s="81"/>
      <c r="S80" s="70"/>
      <c r="T80" s="72">
        <v>0</v>
      </c>
      <c r="U80" s="69" t="s">
        <v>9</v>
      </c>
      <c r="V80" s="70" t="s">
        <v>323</v>
      </c>
      <c r="W80" s="72">
        <v>0</v>
      </c>
      <c r="X80" s="73"/>
      <c r="Y80" s="70"/>
      <c r="Z80" s="72">
        <v>0</v>
      </c>
      <c r="AA80" s="74"/>
      <c r="AB80" s="70"/>
      <c r="AC80" s="72">
        <v>0</v>
      </c>
      <c r="AD80" s="270">
        <v>25</v>
      </c>
      <c r="AE80" s="16" t="s">
        <v>223</v>
      </c>
      <c r="AF80" s="17">
        <f>(AF16+AF17+AF18)/3</f>
        <v>3</v>
      </c>
      <c r="AG80" s="17">
        <f t="shared" si="23"/>
        <v>3.5</v>
      </c>
      <c r="AH80" s="3">
        <f t="shared" si="5"/>
        <v>0</v>
      </c>
    </row>
    <row r="81" spans="1:34" ht="15" customHeight="1">
      <c r="A81" s="268">
        <v>26</v>
      </c>
      <c r="B81" s="60">
        <f t="shared" si="18"/>
        <v>0</v>
      </c>
      <c r="C81" s="60">
        <f t="shared" si="19"/>
        <v>0</v>
      </c>
      <c r="D81" s="60">
        <f t="shared" si="20"/>
        <v>0</v>
      </c>
      <c r="E81" s="60">
        <f t="shared" si="21"/>
        <v>12</v>
      </c>
      <c r="F81" s="60">
        <f t="shared" si="22"/>
        <v>0</v>
      </c>
      <c r="G81" s="180">
        <v>93</v>
      </c>
      <c r="H81" s="89" t="s">
        <v>493</v>
      </c>
      <c r="I81" s="336" t="s">
        <v>425</v>
      </c>
      <c r="J81" s="77">
        <v>2007</v>
      </c>
      <c r="K81" s="78"/>
      <c r="L81" s="79" t="s">
        <v>494</v>
      </c>
      <c r="M81" s="182" t="s">
        <v>26</v>
      </c>
      <c r="N81" s="364">
        <v>4</v>
      </c>
      <c r="O81" s="80"/>
      <c r="P81" s="70"/>
      <c r="Q81" s="72">
        <v>0</v>
      </c>
      <c r="R81" s="69"/>
      <c r="S81" s="70"/>
      <c r="T81" s="72">
        <v>0</v>
      </c>
      <c r="U81" s="69"/>
      <c r="V81" s="70"/>
      <c r="W81" s="72">
        <v>0</v>
      </c>
      <c r="X81" s="73" t="s">
        <v>10</v>
      </c>
      <c r="Y81" s="70" t="s">
        <v>52</v>
      </c>
      <c r="Z81" s="72">
        <v>4</v>
      </c>
      <c r="AA81" s="74"/>
      <c r="AB81" s="70"/>
      <c r="AC81" s="72">
        <v>0</v>
      </c>
      <c r="AD81" s="270">
        <v>26</v>
      </c>
      <c r="AE81" s="16" t="s">
        <v>226</v>
      </c>
      <c r="AF81" s="17">
        <f>(AF16+AF17+AF18+AF19)/4</f>
        <v>2.5</v>
      </c>
      <c r="AG81" s="17">
        <f t="shared" si="23"/>
        <v>3</v>
      </c>
      <c r="AH81" s="3">
        <f t="shared" si="5"/>
        <v>0</v>
      </c>
    </row>
    <row r="82" spans="1:34" ht="15" customHeight="1">
      <c r="A82" s="268">
        <v>27</v>
      </c>
      <c r="B82" s="60">
        <f t="shared" si="18"/>
        <v>0</v>
      </c>
      <c r="C82" s="60">
        <f t="shared" si="19"/>
        <v>0</v>
      </c>
      <c r="D82" s="60">
        <f t="shared" si="20"/>
        <v>19</v>
      </c>
      <c r="E82" s="60">
        <f t="shared" si="21"/>
        <v>13</v>
      </c>
      <c r="F82" s="60">
        <f t="shared" si="22"/>
        <v>0</v>
      </c>
      <c r="G82" s="180">
        <v>73</v>
      </c>
      <c r="H82" s="62" t="s">
        <v>495</v>
      </c>
      <c r="I82" s="181" t="s">
        <v>491</v>
      </c>
      <c r="J82" s="64">
        <v>2008</v>
      </c>
      <c r="K82" s="333"/>
      <c r="L82" s="66" t="s">
        <v>98</v>
      </c>
      <c r="M82" s="182" t="s">
        <v>26</v>
      </c>
      <c r="N82" s="364">
        <v>3</v>
      </c>
      <c r="O82" s="80"/>
      <c r="P82" s="70"/>
      <c r="Q82" s="72">
        <v>0</v>
      </c>
      <c r="R82" s="69"/>
      <c r="S82" s="70"/>
      <c r="T82" s="72">
        <v>0</v>
      </c>
      <c r="U82" s="69" t="s">
        <v>9</v>
      </c>
      <c r="V82" s="70" t="s">
        <v>107</v>
      </c>
      <c r="W82" s="72">
        <v>0</v>
      </c>
      <c r="X82" s="73" t="s">
        <v>10</v>
      </c>
      <c r="Y82" s="70" t="s">
        <v>74</v>
      </c>
      <c r="Z82" s="72">
        <v>3</v>
      </c>
      <c r="AA82" s="74"/>
      <c r="AB82" s="70"/>
      <c r="AC82" s="72">
        <v>0</v>
      </c>
      <c r="AD82" s="270">
        <v>27</v>
      </c>
      <c r="AE82" s="16" t="s">
        <v>229</v>
      </c>
      <c r="AF82" s="17">
        <f>(AF16+AF17+AF18+AF19)/5</f>
        <v>2</v>
      </c>
      <c r="AG82" s="17">
        <f t="shared" si="23"/>
        <v>2.5</v>
      </c>
      <c r="AH82" s="3">
        <f t="shared" si="5"/>
        <v>0</v>
      </c>
    </row>
    <row r="83" spans="1:34" ht="15" customHeight="1">
      <c r="A83" s="268">
        <v>28</v>
      </c>
      <c r="B83" s="60">
        <f t="shared" si="18"/>
        <v>0</v>
      </c>
      <c r="C83" s="60">
        <f t="shared" si="19"/>
        <v>0</v>
      </c>
      <c r="D83" s="60">
        <f t="shared" si="20"/>
        <v>0</v>
      </c>
      <c r="E83" s="60">
        <f t="shared" si="21"/>
        <v>14</v>
      </c>
      <c r="F83" s="60">
        <f t="shared" si="22"/>
        <v>0</v>
      </c>
      <c r="G83" s="180">
        <v>91</v>
      </c>
      <c r="H83" s="62" t="s">
        <v>496</v>
      </c>
      <c r="I83" s="181" t="s">
        <v>425</v>
      </c>
      <c r="J83" s="77">
        <v>2008</v>
      </c>
      <c r="K83" s="78"/>
      <c r="L83" s="367" t="s">
        <v>209</v>
      </c>
      <c r="M83" s="182" t="s">
        <v>26</v>
      </c>
      <c r="N83" s="364">
        <v>2</v>
      </c>
      <c r="O83" s="80"/>
      <c r="P83" s="70"/>
      <c r="Q83" s="72">
        <v>0</v>
      </c>
      <c r="R83" s="69"/>
      <c r="S83" s="70"/>
      <c r="T83" s="72">
        <v>0</v>
      </c>
      <c r="U83" s="69"/>
      <c r="V83" s="70"/>
      <c r="W83" s="72">
        <v>0</v>
      </c>
      <c r="X83" s="73" t="s">
        <v>10</v>
      </c>
      <c r="Y83" s="70" t="s">
        <v>78</v>
      </c>
      <c r="Z83" s="72">
        <v>2</v>
      </c>
      <c r="AA83" s="74"/>
      <c r="AB83" s="70"/>
      <c r="AC83" s="72">
        <v>0</v>
      </c>
      <c r="AD83" s="270">
        <v>28</v>
      </c>
      <c r="AE83" s="16" t="s">
        <v>232</v>
      </c>
      <c r="AF83" s="17">
        <f>(AF16+AF17+AF18+AF19)/6</f>
        <v>1.6666666666666667</v>
      </c>
      <c r="AG83" s="17">
        <f t="shared" si="23"/>
        <v>2.166666666666667</v>
      </c>
      <c r="AH83" s="3">
        <f t="shared" si="5"/>
        <v>0</v>
      </c>
    </row>
    <row r="84" spans="1:34" ht="15" customHeight="1">
      <c r="A84" s="268">
        <v>29</v>
      </c>
      <c r="B84" s="60">
        <f t="shared" si="18"/>
        <v>0</v>
      </c>
      <c r="C84" s="60">
        <f t="shared" si="19"/>
        <v>0</v>
      </c>
      <c r="D84" s="60">
        <f t="shared" si="20"/>
        <v>20</v>
      </c>
      <c r="E84" s="60">
        <f t="shared" si="21"/>
        <v>0</v>
      </c>
      <c r="F84" s="60">
        <f t="shared" si="22"/>
        <v>0</v>
      </c>
      <c r="G84" s="180">
        <v>90</v>
      </c>
      <c r="H84" s="62" t="s">
        <v>497</v>
      </c>
      <c r="I84" s="181" t="s">
        <v>498</v>
      </c>
      <c r="J84" s="77">
        <v>2008</v>
      </c>
      <c r="K84" s="78"/>
      <c r="L84" s="66" t="s">
        <v>98</v>
      </c>
      <c r="M84" s="182" t="s">
        <v>26</v>
      </c>
      <c r="N84" s="364">
        <v>1</v>
      </c>
      <c r="O84" s="80"/>
      <c r="P84" s="70"/>
      <c r="Q84" s="72">
        <v>0</v>
      </c>
      <c r="R84" s="69"/>
      <c r="S84" s="70"/>
      <c r="T84" s="72">
        <v>0</v>
      </c>
      <c r="U84" s="69" t="s">
        <v>9</v>
      </c>
      <c r="V84" s="70" t="s">
        <v>82</v>
      </c>
      <c r="W84" s="72">
        <v>1</v>
      </c>
      <c r="X84" s="73"/>
      <c r="Y84" s="70"/>
      <c r="Z84" s="72">
        <v>0</v>
      </c>
      <c r="AA84" s="74"/>
      <c r="AB84" s="70"/>
      <c r="AC84" s="72">
        <v>0</v>
      </c>
      <c r="AD84" s="270">
        <v>29</v>
      </c>
      <c r="AE84" s="16" t="s">
        <v>46</v>
      </c>
      <c r="AF84" s="17">
        <f>(AF17+AF18)/2</f>
        <v>2.5</v>
      </c>
      <c r="AG84" s="17">
        <f t="shared" si="23"/>
        <v>3</v>
      </c>
      <c r="AH84" s="3">
        <f t="shared" si="5"/>
        <v>0</v>
      </c>
    </row>
    <row r="85" spans="1:34" ht="15" customHeight="1" hidden="1">
      <c r="A85" s="268">
        <v>30</v>
      </c>
      <c r="B85" s="60">
        <f t="shared" si="18"/>
        <v>0</v>
      </c>
      <c r="C85" s="60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180">
        <v>51</v>
      </c>
      <c r="H85" s="85" t="s">
        <v>499</v>
      </c>
      <c r="I85" s="232" t="s">
        <v>474</v>
      </c>
      <c r="J85" s="64">
        <v>2008</v>
      </c>
      <c r="K85" s="333" t="s">
        <v>26</v>
      </c>
      <c r="L85" s="66" t="s">
        <v>500</v>
      </c>
      <c r="M85" s="182" t="s">
        <v>26</v>
      </c>
      <c r="N85" s="364">
        <v>0</v>
      </c>
      <c r="O85" s="80"/>
      <c r="P85" s="70"/>
      <c r="Q85" s="72">
        <v>0</v>
      </c>
      <c r="R85" s="81"/>
      <c r="S85" s="70"/>
      <c r="T85" s="72">
        <v>0</v>
      </c>
      <c r="U85" s="69"/>
      <c r="V85" s="70"/>
      <c r="W85" s="72">
        <v>0</v>
      </c>
      <c r="X85" s="73"/>
      <c r="Y85" s="70"/>
      <c r="Z85" s="72">
        <v>0</v>
      </c>
      <c r="AA85" s="74"/>
      <c r="AB85" s="70"/>
      <c r="AC85" s="72">
        <v>0</v>
      </c>
      <c r="AD85" s="276"/>
      <c r="AE85" s="16" t="s">
        <v>236</v>
      </c>
      <c r="AF85" s="17">
        <f>(AF17+AF18+AF19)/3</f>
        <v>2</v>
      </c>
      <c r="AG85" s="17">
        <f t="shared" si="23"/>
        <v>2.5</v>
      </c>
      <c r="AH85" s="3">
        <f t="shared" si="5"/>
        <v>0</v>
      </c>
    </row>
    <row r="86" spans="1:34" ht="15" customHeight="1">
      <c r="A86" s="268">
        <v>31</v>
      </c>
      <c r="B86" s="60">
        <f t="shared" si="18"/>
        <v>0</v>
      </c>
      <c r="C86" s="60">
        <f t="shared" si="19"/>
        <v>0</v>
      </c>
      <c r="D86" s="60">
        <f t="shared" si="20"/>
        <v>21</v>
      </c>
      <c r="E86" s="60">
        <f t="shared" si="21"/>
        <v>0</v>
      </c>
      <c r="F86" s="60">
        <f t="shared" si="22"/>
        <v>0</v>
      </c>
      <c r="G86" s="180">
        <v>75</v>
      </c>
      <c r="H86" s="62" t="s">
        <v>501</v>
      </c>
      <c r="I86" s="181" t="s">
        <v>502</v>
      </c>
      <c r="J86" s="77">
        <v>2008</v>
      </c>
      <c r="K86" s="78"/>
      <c r="L86" s="79" t="s">
        <v>39</v>
      </c>
      <c r="M86" s="182" t="s">
        <v>26</v>
      </c>
      <c r="N86" s="364">
        <v>0</v>
      </c>
      <c r="O86" s="80"/>
      <c r="P86" s="70"/>
      <c r="Q86" s="72">
        <v>0</v>
      </c>
      <c r="R86" s="69"/>
      <c r="S86" s="70"/>
      <c r="T86" s="72">
        <v>0</v>
      </c>
      <c r="U86" s="69" t="s">
        <v>9</v>
      </c>
      <c r="V86" s="70" t="s">
        <v>308</v>
      </c>
      <c r="W86" s="72">
        <v>0</v>
      </c>
      <c r="X86" s="73"/>
      <c r="Y86" s="70"/>
      <c r="Z86" s="72">
        <v>0</v>
      </c>
      <c r="AA86" s="74"/>
      <c r="AB86" s="70"/>
      <c r="AC86" s="72">
        <v>0</v>
      </c>
      <c r="AD86" s="276" t="s">
        <v>103</v>
      </c>
      <c r="AE86" s="16" t="s">
        <v>239</v>
      </c>
      <c r="AF86" s="17">
        <f>(AF17+AF18+AF19)/4</f>
        <v>1.5</v>
      </c>
      <c r="AG86" s="17">
        <f t="shared" si="23"/>
        <v>2</v>
      </c>
      <c r="AH86" s="3">
        <f t="shared" si="5"/>
        <v>0</v>
      </c>
    </row>
    <row r="87" spans="1:34" ht="15" customHeight="1">
      <c r="A87" s="268">
        <v>32</v>
      </c>
      <c r="B87" s="60">
        <f t="shared" si="18"/>
        <v>0</v>
      </c>
      <c r="C87" s="60">
        <f t="shared" si="19"/>
        <v>0</v>
      </c>
      <c r="D87" s="60">
        <f t="shared" si="20"/>
        <v>22</v>
      </c>
      <c r="E87" s="60">
        <f t="shared" si="21"/>
        <v>0</v>
      </c>
      <c r="F87" s="60">
        <f t="shared" si="22"/>
        <v>0</v>
      </c>
      <c r="G87" s="180">
        <v>74</v>
      </c>
      <c r="H87" s="149" t="s">
        <v>503</v>
      </c>
      <c r="I87" s="224" t="s">
        <v>504</v>
      </c>
      <c r="J87" s="77">
        <v>2007</v>
      </c>
      <c r="K87" s="333"/>
      <c r="L87" s="66" t="s">
        <v>98</v>
      </c>
      <c r="M87" s="182" t="s">
        <v>26</v>
      </c>
      <c r="N87" s="364">
        <v>0</v>
      </c>
      <c r="O87" s="80"/>
      <c r="P87" s="70"/>
      <c r="Q87" s="72">
        <v>0</v>
      </c>
      <c r="R87" s="69"/>
      <c r="S87" s="70"/>
      <c r="T87" s="72">
        <v>0</v>
      </c>
      <c r="U87" s="69" t="s">
        <v>9</v>
      </c>
      <c r="V87" s="70" t="s">
        <v>247</v>
      </c>
      <c r="W87" s="72">
        <v>0</v>
      </c>
      <c r="X87" s="73"/>
      <c r="Y87" s="70"/>
      <c r="Z87" s="72">
        <v>0</v>
      </c>
      <c r="AA87" s="74"/>
      <c r="AB87" s="70"/>
      <c r="AC87" s="72">
        <v>0</v>
      </c>
      <c r="AD87" s="276" t="s">
        <v>103</v>
      </c>
      <c r="AE87" s="16" t="s">
        <v>242</v>
      </c>
      <c r="AF87" s="17">
        <f>(AF18+AF17+AF19)/5</f>
        <v>1.2</v>
      </c>
      <c r="AG87" s="17">
        <f t="shared" si="23"/>
        <v>1.7</v>
      </c>
      <c r="AH87" s="3">
        <f t="shared" si="5"/>
        <v>0</v>
      </c>
    </row>
    <row r="88" spans="1:34" ht="15" customHeight="1">
      <c r="A88" s="268">
        <v>33</v>
      </c>
      <c r="B88" s="60">
        <f t="shared" si="18"/>
        <v>0</v>
      </c>
      <c r="C88" s="60">
        <f t="shared" si="19"/>
        <v>0</v>
      </c>
      <c r="D88" s="60">
        <f t="shared" si="20"/>
        <v>23</v>
      </c>
      <c r="E88" s="60">
        <f t="shared" si="21"/>
        <v>0</v>
      </c>
      <c r="F88" s="60">
        <f t="shared" si="22"/>
        <v>0</v>
      </c>
      <c r="G88" s="180">
        <v>82</v>
      </c>
      <c r="H88" s="85" t="s">
        <v>505</v>
      </c>
      <c r="I88" s="232" t="s">
        <v>506</v>
      </c>
      <c r="J88" s="64">
        <v>2008</v>
      </c>
      <c r="K88" s="65"/>
      <c r="L88" s="66" t="s">
        <v>284</v>
      </c>
      <c r="M88" s="182" t="s">
        <v>26</v>
      </c>
      <c r="N88" s="364">
        <v>0</v>
      </c>
      <c r="O88" s="80"/>
      <c r="P88" s="70"/>
      <c r="Q88" s="72">
        <v>0</v>
      </c>
      <c r="R88" s="81"/>
      <c r="S88" s="70"/>
      <c r="T88" s="72">
        <v>0</v>
      </c>
      <c r="U88" s="81" t="s">
        <v>9</v>
      </c>
      <c r="V88" s="70" t="s">
        <v>313</v>
      </c>
      <c r="W88" s="72">
        <v>0</v>
      </c>
      <c r="X88" s="73"/>
      <c r="Y88" s="70"/>
      <c r="Z88" s="72">
        <v>0</v>
      </c>
      <c r="AA88" s="74"/>
      <c r="AB88" s="70"/>
      <c r="AC88" s="72">
        <v>0</v>
      </c>
      <c r="AD88" s="276" t="s">
        <v>103</v>
      </c>
      <c r="AE88" s="16" t="s">
        <v>244</v>
      </c>
      <c r="AF88" s="17">
        <f>(AF19+AF18+AF17)/6</f>
        <v>1</v>
      </c>
      <c r="AG88" s="17">
        <f t="shared" si="23"/>
        <v>1.5</v>
      </c>
      <c r="AH88" s="3">
        <f t="shared" si="5"/>
        <v>0</v>
      </c>
    </row>
    <row r="89" spans="1:34" ht="15" customHeight="1" hidden="1">
      <c r="A89" s="268">
        <v>34</v>
      </c>
      <c r="B89" s="60">
        <f t="shared" si="18"/>
        <v>0</v>
      </c>
      <c r="C89" s="60">
        <f t="shared" si="19"/>
        <v>0</v>
      </c>
      <c r="D89" s="60">
        <f t="shared" si="20"/>
        <v>0</v>
      </c>
      <c r="E89" s="60">
        <f t="shared" si="21"/>
        <v>0</v>
      </c>
      <c r="F89" s="60">
        <f t="shared" si="22"/>
        <v>0</v>
      </c>
      <c r="G89" s="180">
        <v>56</v>
      </c>
      <c r="H89" s="62" t="s">
        <v>507</v>
      </c>
      <c r="I89" s="181" t="s">
        <v>436</v>
      </c>
      <c r="J89" s="64">
        <v>2007</v>
      </c>
      <c r="K89" s="318"/>
      <c r="L89" s="66" t="s">
        <v>508</v>
      </c>
      <c r="M89" s="182" t="s">
        <v>26</v>
      </c>
      <c r="N89" s="364">
        <v>0</v>
      </c>
      <c r="O89" s="80"/>
      <c r="P89" s="70"/>
      <c r="Q89" s="72">
        <v>0</v>
      </c>
      <c r="R89" s="81"/>
      <c r="S89" s="70"/>
      <c r="T89" s="72">
        <v>0</v>
      </c>
      <c r="U89" s="81"/>
      <c r="V89" s="70"/>
      <c r="W89" s="72">
        <v>0</v>
      </c>
      <c r="X89" s="82"/>
      <c r="Y89" s="70"/>
      <c r="Z89" s="72">
        <v>0</v>
      </c>
      <c r="AA89" s="83"/>
      <c r="AB89" s="70"/>
      <c r="AC89" s="72">
        <v>0</v>
      </c>
      <c r="AD89" s="276"/>
      <c r="AE89" s="16" t="s">
        <v>248</v>
      </c>
      <c r="AF89" s="17">
        <f>(AF18+AF19)/2</f>
        <v>1.5</v>
      </c>
      <c r="AG89" s="17">
        <f t="shared" si="23"/>
        <v>2</v>
      </c>
      <c r="AH89" s="3">
        <f t="shared" si="5"/>
        <v>0</v>
      </c>
    </row>
    <row r="90" spans="1:34" ht="15" customHeight="1" hidden="1">
      <c r="A90" s="268">
        <v>35</v>
      </c>
      <c r="B90" s="60">
        <f t="shared" si="18"/>
        <v>0</v>
      </c>
      <c r="C90" s="60">
        <f t="shared" si="19"/>
        <v>0</v>
      </c>
      <c r="D90" s="60">
        <f t="shared" si="20"/>
        <v>0</v>
      </c>
      <c r="E90" s="60">
        <f t="shared" si="21"/>
        <v>0</v>
      </c>
      <c r="F90" s="60">
        <f t="shared" si="22"/>
        <v>0</v>
      </c>
      <c r="G90" s="180">
        <v>57</v>
      </c>
      <c r="H90" s="62" t="s">
        <v>509</v>
      </c>
      <c r="I90" s="181" t="s">
        <v>436</v>
      </c>
      <c r="J90" s="64">
        <v>2007</v>
      </c>
      <c r="K90" s="333"/>
      <c r="L90" s="66" t="s">
        <v>85</v>
      </c>
      <c r="M90" s="182" t="s">
        <v>26</v>
      </c>
      <c r="N90" s="364">
        <v>0</v>
      </c>
      <c r="O90" s="80"/>
      <c r="P90" s="70"/>
      <c r="Q90" s="72">
        <v>0</v>
      </c>
      <c r="R90" s="81"/>
      <c r="S90" s="70"/>
      <c r="T90" s="72">
        <v>0</v>
      </c>
      <c r="U90" s="69"/>
      <c r="V90" s="70"/>
      <c r="W90" s="72">
        <v>0</v>
      </c>
      <c r="X90" s="82"/>
      <c r="Y90" s="70"/>
      <c r="Z90" s="72">
        <v>0</v>
      </c>
      <c r="AA90" s="83"/>
      <c r="AB90" s="70"/>
      <c r="AC90" s="72">
        <v>0</v>
      </c>
      <c r="AD90" s="276"/>
      <c r="AE90" s="16" t="s">
        <v>252</v>
      </c>
      <c r="AF90" s="17">
        <f>(AF19+AF18)/3</f>
        <v>1</v>
      </c>
      <c r="AG90" s="17">
        <f t="shared" si="23"/>
        <v>1.5</v>
      </c>
      <c r="AH90" s="3">
        <f t="shared" si="5"/>
        <v>0</v>
      </c>
    </row>
    <row r="91" spans="1:34" ht="15" customHeight="1">
      <c r="A91" s="268">
        <v>36</v>
      </c>
      <c r="B91" s="60">
        <f t="shared" si="18"/>
        <v>0</v>
      </c>
      <c r="C91" s="60">
        <f t="shared" si="19"/>
        <v>0</v>
      </c>
      <c r="D91" s="60">
        <f t="shared" si="20"/>
        <v>24</v>
      </c>
      <c r="E91" s="60">
        <f t="shared" si="21"/>
        <v>0</v>
      </c>
      <c r="F91" s="60">
        <f t="shared" si="22"/>
        <v>0</v>
      </c>
      <c r="G91" s="180">
        <v>89</v>
      </c>
      <c r="H91" s="62" t="s">
        <v>510</v>
      </c>
      <c r="I91" s="181" t="s">
        <v>479</v>
      </c>
      <c r="J91" s="77">
        <v>2007</v>
      </c>
      <c r="K91" s="78"/>
      <c r="L91" s="66" t="s">
        <v>39</v>
      </c>
      <c r="M91" s="182" t="s">
        <v>26</v>
      </c>
      <c r="N91" s="364">
        <v>0</v>
      </c>
      <c r="O91" s="80"/>
      <c r="P91" s="70"/>
      <c r="Q91" s="72">
        <v>0</v>
      </c>
      <c r="R91" s="69"/>
      <c r="S91" s="70"/>
      <c r="T91" s="72">
        <v>0</v>
      </c>
      <c r="U91" s="69" t="s">
        <v>9</v>
      </c>
      <c r="V91" s="70" t="s">
        <v>102</v>
      </c>
      <c r="W91" s="72">
        <v>0</v>
      </c>
      <c r="X91" s="73"/>
      <c r="Y91" s="70"/>
      <c r="Z91" s="72">
        <v>0</v>
      </c>
      <c r="AA91" s="74"/>
      <c r="AB91" s="70"/>
      <c r="AC91" s="72">
        <v>0</v>
      </c>
      <c r="AD91" s="276" t="s">
        <v>103</v>
      </c>
      <c r="AE91" s="16" t="s">
        <v>254</v>
      </c>
      <c r="AF91" s="17">
        <f>(AF18+AF19)/4</f>
        <v>0.75</v>
      </c>
      <c r="AG91" s="17">
        <f t="shared" si="23"/>
        <v>1.25</v>
      </c>
      <c r="AH91" s="3">
        <f t="shared" si="5"/>
        <v>0</v>
      </c>
    </row>
    <row r="92" spans="1:34" ht="15" customHeight="1" hidden="1">
      <c r="A92" s="268">
        <v>37</v>
      </c>
      <c r="B92" s="60">
        <f t="shared" si="18"/>
        <v>0</v>
      </c>
      <c r="C92" s="60">
        <f t="shared" si="19"/>
        <v>0</v>
      </c>
      <c r="D92" s="60">
        <f t="shared" si="20"/>
        <v>0</v>
      </c>
      <c r="E92" s="60">
        <f t="shared" si="21"/>
        <v>0</v>
      </c>
      <c r="F92" s="60">
        <f t="shared" si="22"/>
        <v>0</v>
      </c>
      <c r="G92" s="180">
        <v>62</v>
      </c>
      <c r="H92" s="62" t="s">
        <v>511</v>
      </c>
      <c r="I92" s="181" t="s">
        <v>512</v>
      </c>
      <c r="J92" s="77">
        <v>2007</v>
      </c>
      <c r="K92" s="78"/>
      <c r="L92" s="79" t="s">
        <v>513</v>
      </c>
      <c r="M92" s="182" t="s">
        <v>26</v>
      </c>
      <c r="N92" s="364">
        <v>0</v>
      </c>
      <c r="O92" s="80"/>
      <c r="P92" s="70"/>
      <c r="Q92" s="72">
        <v>0</v>
      </c>
      <c r="R92" s="81"/>
      <c r="S92" s="70"/>
      <c r="T92" s="72">
        <v>0</v>
      </c>
      <c r="U92" s="69"/>
      <c r="V92" s="70"/>
      <c r="W92" s="72">
        <v>0</v>
      </c>
      <c r="X92" s="73"/>
      <c r="Y92" s="70"/>
      <c r="Z92" s="72">
        <v>0</v>
      </c>
      <c r="AA92" s="74"/>
      <c r="AB92" s="70"/>
      <c r="AC92" s="72">
        <v>0</v>
      </c>
      <c r="AD92" s="276"/>
      <c r="AE92" s="16" t="s">
        <v>259</v>
      </c>
      <c r="AF92" s="17">
        <f>(AF18+AF19)/5</f>
        <v>0.6</v>
      </c>
      <c r="AG92" s="17">
        <f t="shared" si="23"/>
        <v>1.1</v>
      </c>
      <c r="AH92" s="3">
        <f t="shared" si="5"/>
        <v>0</v>
      </c>
    </row>
    <row r="93" spans="1:34" ht="15" customHeight="1" hidden="1">
      <c r="A93" s="268">
        <v>38</v>
      </c>
      <c r="B93" s="60">
        <f t="shared" si="18"/>
        <v>0</v>
      </c>
      <c r="C93" s="60">
        <f t="shared" si="19"/>
        <v>0</v>
      </c>
      <c r="D93" s="60">
        <f t="shared" si="20"/>
        <v>0</v>
      </c>
      <c r="E93" s="60">
        <f t="shared" si="21"/>
        <v>0</v>
      </c>
      <c r="F93" s="60">
        <f t="shared" si="22"/>
        <v>0</v>
      </c>
      <c r="G93" s="180">
        <v>67</v>
      </c>
      <c r="H93" s="62" t="s">
        <v>514</v>
      </c>
      <c r="I93" s="181" t="s">
        <v>436</v>
      </c>
      <c r="J93" s="64">
        <v>2007</v>
      </c>
      <c r="K93" s="333"/>
      <c r="L93" s="66" t="s">
        <v>39</v>
      </c>
      <c r="M93" s="182" t="s">
        <v>26</v>
      </c>
      <c r="N93" s="364">
        <v>0</v>
      </c>
      <c r="O93" s="80"/>
      <c r="P93" s="70"/>
      <c r="Q93" s="72">
        <v>0</v>
      </c>
      <c r="R93" s="81"/>
      <c r="S93" s="70"/>
      <c r="T93" s="72">
        <v>0</v>
      </c>
      <c r="U93" s="69"/>
      <c r="V93" s="70"/>
      <c r="W93" s="72">
        <v>0</v>
      </c>
      <c r="X93" s="73"/>
      <c r="Y93" s="70"/>
      <c r="Z93" s="72">
        <v>0</v>
      </c>
      <c r="AA93" s="74"/>
      <c r="AB93" s="70"/>
      <c r="AC93" s="72">
        <v>0</v>
      </c>
      <c r="AD93" s="276"/>
      <c r="AE93" s="16" t="s">
        <v>261</v>
      </c>
      <c r="AF93" s="17">
        <f>(AF18+AF19)/6</f>
        <v>0.5</v>
      </c>
      <c r="AG93" s="17">
        <f t="shared" si="23"/>
        <v>1</v>
      </c>
      <c r="AH93" s="3">
        <f t="shared" si="5"/>
        <v>0</v>
      </c>
    </row>
    <row r="94" spans="1:34" ht="15" customHeight="1">
      <c r="A94" s="268">
        <v>39</v>
      </c>
      <c r="B94" s="60">
        <f t="shared" si="18"/>
        <v>0</v>
      </c>
      <c r="C94" s="60">
        <f t="shared" si="19"/>
        <v>0</v>
      </c>
      <c r="D94" s="60">
        <f t="shared" si="20"/>
        <v>25</v>
      </c>
      <c r="E94" s="60">
        <f t="shared" si="21"/>
        <v>0</v>
      </c>
      <c r="F94" s="60">
        <f t="shared" si="22"/>
        <v>0</v>
      </c>
      <c r="G94" s="180">
        <v>72</v>
      </c>
      <c r="H94" s="368" t="s">
        <v>515</v>
      </c>
      <c r="I94" s="232" t="s">
        <v>516</v>
      </c>
      <c r="J94" s="87">
        <v>2007</v>
      </c>
      <c r="K94" s="65"/>
      <c r="L94" s="79" t="s">
        <v>111</v>
      </c>
      <c r="M94" s="182" t="s">
        <v>26</v>
      </c>
      <c r="N94" s="364">
        <v>0</v>
      </c>
      <c r="O94" s="80"/>
      <c r="P94" s="70"/>
      <c r="Q94" s="72">
        <v>0</v>
      </c>
      <c r="R94" s="69"/>
      <c r="S94" s="70"/>
      <c r="T94" s="72">
        <v>0</v>
      </c>
      <c r="U94" s="69" t="s">
        <v>9</v>
      </c>
      <c r="V94" s="70" t="s">
        <v>304</v>
      </c>
      <c r="W94" s="72">
        <v>0</v>
      </c>
      <c r="X94" s="73"/>
      <c r="Y94" s="70"/>
      <c r="Z94" s="72">
        <v>0</v>
      </c>
      <c r="AA94" s="74"/>
      <c r="AB94" s="70"/>
      <c r="AC94" s="72">
        <v>0</v>
      </c>
      <c r="AD94" s="276" t="s">
        <v>103</v>
      </c>
      <c r="AH94" s="3">
        <f t="shared" si="5"/>
        <v>0</v>
      </c>
    </row>
    <row r="95" spans="1:34" ht="15" customHeight="1" hidden="1">
      <c r="A95" s="268">
        <v>40</v>
      </c>
      <c r="B95" s="60">
        <f t="shared" si="18"/>
        <v>0</v>
      </c>
      <c r="C95" s="60">
        <f t="shared" si="19"/>
        <v>0</v>
      </c>
      <c r="D95" s="60">
        <f t="shared" si="20"/>
        <v>0</v>
      </c>
      <c r="E95" s="60">
        <f t="shared" si="21"/>
        <v>0</v>
      </c>
      <c r="F95" s="60">
        <f t="shared" si="22"/>
        <v>0</v>
      </c>
      <c r="G95" s="180">
        <v>76</v>
      </c>
      <c r="H95" s="62" t="s">
        <v>517</v>
      </c>
      <c r="I95" s="181" t="s">
        <v>518</v>
      </c>
      <c r="J95" s="64">
        <v>2008</v>
      </c>
      <c r="K95" s="333" t="s">
        <v>26</v>
      </c>
      <c r="L95" s="66" t="s">
        <v>85</v>
      </c>
      <c r="M95" s="182" t="s">
        <v>26</v>
      </c>
      <c r="N95" s="364">
        <f aca="true" t="shared" si="24" ref="N95:N105">IF(AND($AA$3&gt;"",AA95&gt;""),Q95+T95+W95+Z95+AC95-MIN(Q95,T95,W95,Z95,AC95),IF(AND($AA$3&gt;"",AA95=""),Q95+T95+W95+Z95+AC95-MIN(Q95,T95,W95,Z95,AC95),IF(AND($AA$3="",X95&gt;""),Q95+T95+W95+Z95-MIN(Q95,T95,W95,Z95),IF(AND($AA$3="",X95=""),Q95+T95+W95+Z95-MIN(Q95,T95,W95,Z95)))))</f>
        <v>0</v>
      </c>
      <c r="O95" s="80"/>
      <c r="P95" s="70">
        <f>IF(O95="","",IF(VLOOKUP($G95,'[1]I.'!$B$7:$AP$324,38,0)&gt;0,VLOOKUP($G95,'[1]I.'!$B$7:$AP$324,38,0),""))</f>
        <v>0</v>
      </c>
      <c r="Q95" s="72">
        <f>IF(OR(ISNUMBER(VLOOKUP(P95,$AE$4:$AG$99,2,0)),ISTEXT(VLOOKUP(P95,$AE$4:$AG$99,2,0))),VLOOKUP(P95,$AE$4:$AG$99,2,0),0)</f>
        <v>0</v>
      </c>
      <c r="R95" s="69"/>
      <c r="S95" s="70">
        <f>IF(R95="","",IF(VLOOKUP($G95,'[1]II.'!$B$7:$AO$324,38,0)&gt;0,VLOOKUP($G95,'[1]II.'!$B$7:$AO$324,38,0),""))</f>
        <v>0</v>
      </c>
      <c r="T95" s="72">
        <f>IF(OR(ISNUMBER(VLOOKUP(S95,$AE$4:$AG$99,2,0)),ISTEXT(VLOOKUP(S95,$AE$4:$AG$99,2,0))),VLOOKUP(S95,$AE$4:$AG$99,2,0),0)</f>
        <v>0</v>
      </c>
      <c r="U95" s="69"/>
      <c r="V95" s="70">
        <f>IF(U95="","",IF(VLOOKUP($G95,'[1]III.'!$B$7:$AO$324,38,0)&gt;0,VLOOKUP($G95,'[1]III.'!$B$7:$AO$324,38,0),""))</f>
        <v>0</v>
      </c>
      <c r="W95" s="72">
        <f aca="true" t="shared" si="25" ref="W95:W105">IF(ISNUMBER(VLOOKUP(V95,$AE$4:$AG$99,2,0)),VLOOKUP(V95,$AE$4:$AG$99,2,0),0)</f>
        <v>0</v>
      </c>
      <c r="X95" s="73"/>
      <c r="Y95" s="70">
        <f>IF(X95="","",IF(VLOOKUP($G95,'[1]IV.'!$B$7:$AP$324,39,0)&gt;0,VLOOKUP($G95,'[1]IV.'!$B$7:$AP$324,39,0),""))</f>
        <v>0</v>
      </c>
      <c r="Z95" s="72">
        <f aca="true" t="shared" si="26" ref="Z95:Z105">IF(OR(ISNUMBER(VLOOKUP(Y95,$AE$4:$AG$99,2,0)),ISTEXT(VLOOKUP(Y95,$AE$4:$AG$99,2,0))),VLOOKUP(Y95,$AE$4:$AG$99,2,0),0)</f>
        <v>0</v>
      </c>
      <c r="AA95" s="74"/>
      <c r="AB95" s="70">
        <f>IF(AA95="","",IF(VLOOKUP($G95,'[1]V.'!$B$7:$AO$324,38,0)&gt;0,VLOOKUP($G95,'[1]V.'!$B$7:$AO$324,38,0),""))</f>
        <v>0</v>
      </c>
      <c r="AC95" s="72">
        <f aca="true" t="shared" si="27" ref="AC95:AC105">IF(OR(ISNUMBER(VLOOKUP(AB95,$AE$4:$AG$99,3,0)),ISTEXT(VLOOKUP(AB95,$AE$4:$AG$99,3,0))),VLOOKUP(AB95,$AE$4:$AG$99,3,0),0)</f>
        <v>0</v>
      </c>
      <c r="AD95" s="276" t="e">
        <f>#N/A</f>
        <v>#N/A</v>
      </c>
      <c r="AH95" s="3">
        <f t="shared" si="5"/>
        <v>0</v>
      </c>
    </row>
    <row r="96" spans="1:34" ht="15" customHeight="1" hidden="1">
      <c r="A96" s="268">
        <v>41</v>
      </c>
      <c r="B96" s="60">
        <f t="shared" si="18"/>
        <v>0</v>
      </c>
      <c r="C96" s="60">
        <f t="shared" si="19"/>
        <v>12</v>
      </c>
      <c r="D96" s="60">
        <f t="shared" si="20"/>
        <v>0</v>
      </c>
      <c r="E96" s="60">
        <f t="shared" si="21"/>
        <v>15</v>
      </c>
      <c r="F96" s="60">
        <f t="shared" si="22"/>
        <v>0</v>
      </c>
      <c r="G96" s="180">
        <v>85</v>
      </c>
      <c r="H96" s="62" t="s">
        <v>519</v>
      </c>
      <c r="I96" s="181" t="s">
        <v>520</v>
      </c>
      <c r="J96" s="77">
        <v>2008</v>
      </c>
      <c r="K96" s="78"/>
      <c r="L96" s="79" t="s">
        <v>267</v>
      </c>
      <c r="M96" s="182" t="s">
        <v>120</v>
      </c>
      <c r="N96" s="364">
        <f t="shared" si="24"/>
        <v>0</v>
      </c>
      <c r="O96" s="80"/>
      <c r="P96" s="70">
        <f>IF(O96="","",IF(VLOOKUP($G96,'[1]I.'!$B$7:$AP$324,38,0)&gt;0,VLOOKUP($G96,'[1]I.'!$B$7:$AP$324,38,0),""))</f>
        <v>0</v>
      </c>
      <c r="Q96" s="72">
        <f aca="true" t="shared" si="28" ref="Q96:Q105">IF(ISNUMBER(VLOOKUP(P96,$AE$4:$AG$99,2,0)),VLOOKUP(P96,$AE$4:$AG$99,2,0),0)</f>
        <v>0</v>
      </c>
      <c r="R96" s="69" t="s">
        <v>8</v>
      </c>
      <c r="S96" s="70">
        <f>IF(R96="","",IF(VLOOKUP($G96,'[1]II.'!$B$7:$AO$324,38,0)&gt;0,VLOOKUP($G96,'[1]II.'!$B$7:$AO$324,38,0),""))</f>
        <v>0</v>
      </c>
      <c r="T96" s="72">
        <f aca="true" t="shared" si="29" ref="T96:T105">IF(ISNUMBER(VLOOKUP(S96,$AE$4:$AG$99,2,0)),VLOOKUP(S96,$AE$4:$AG$99,2,0),0)</f>
        <v>0</v>
      </c>
      <c r="U96" s="81"/>
      <c r="V96" s="70">
        <f>IF(U96="","",IF(VLOOKUP($G96,'[1]III.'!$B$7:$AO$324,38,0)&gt;0,VLOOKUP($G96,'[1]III.'!$B$7:$AO$324,38,0),""))</f>
        <v>0</v>
      </c>
      <c r="W96" s="72">
        <f t="shared" si="25"/>
        <v>0</v>
      </c>
      <c r="X96" s="82" t="s">
        <v>10</v>
      </c>
      <c r="Y96" s="70">
        <f>IF(X96="","",IF(VLOOKUP($G96,'[1]IV.'!$B$7:$AP$324,39,0)&gt;0,VLOOKUP($G96,'[1]IV.'!$B$7:$AP$324,39,0),""))</f>
        <v>0</v>
      </c>
      <c r="Z96" s="72">
        <f t="shared" si="26"/>
        <v>0</v>
      </c>
      <c r="AA96" s="83"/>
      <c r="AB96" s="70">
        <f>IF(AA96="","",IF(VLOOKUP($G96,'[1]V.'!$B$7:$AO$324,38,0)&gt;0,VLOOKUP($G96,'[1]V.'!$B$7:$AO$324,38,0),""))</f>
        <v>0</v>
      </c>
      <c r="AC96" s="72">
        <f t="shared" si="27"/>
        <v>0</v>
      </c>
      <c r="AD96" s="276" t="e">
        <f>#N/A</f>
        <v>#N/A</v>
      </c>
      <c r="AH96" s="3">
        <f t="shared" si="5"/>
        <v>0</v>
      </c>
    </row>
    <row r="97" spans="1:34" ht="15" customHeight="1" hidden="1">
      <c r="A97" s="268">
        <v>42</v>
      </c>
      <c r="B97" s="60">
        <f t="shared" si="18"/>
        <v>13</v>
      </c>
      <c r="C97" s="60">
        <f t="shared" si="19"/>
        <v>0</v>
      </c>
      <c r="D97" s="60">
        <f t="shared" si="20"/>
        <v>0</v>
      </c>
      <c r="E97" s="60">
        <f t="shared" si="21"/>
        <v>16</v>
      </c>
      <c r="F97" s="60">
        <f t="shared" si="22"/>
        <v>0</v>
      </c>
      <c r="G97" s="180">
        <v>80</v>
      </c>
      <c r="H97" s="149" t="s">
        <v>521</v>
      </c>
      <c r="I97" s="224" t="s">
        <v>522</v>
      </c>
      <c r="J97" s="77">
        <v>2007</v>
      </c>
      <c r="K97" s="65"/>
      <c r="L97" s="79" t="s">
        <v>523</v>
      </c>
      <c r="M97" s="182" t="s">
        <v>120</v>
      </c>
      <c r="N97" s="364">
        <f t="shared" si="24"/>
        <v>0</v>
      </c>
      <c r="O97" s="69" t="s">
        <v>7</v>
      </c>
      <c r="P97" s="70">
        <f>IF(O97="","",IF(VLOOKUP($G97,'[1]I.'!$B$7:$AP$324,38,0)&gt;0,VLOOKUP($G97,'[1]I.'!$B$7:$AP$324,38,0),""))</f>
        <v>0</v>
      </c>
      <c r="Q97" s="72">
        <f t="shared" si="28"/>
        <v>0</v>
      </c>
      <c r="R97" s="69"/>
      <c r="S97" s="70">
        <f>IF(R97="","",IF(VLOOKUP($G97,'[1]II.'!$B$7:$AO$324,38,0)&gt;0,VLOOKUP($G97,'[1]II.'!$B$7:$AO$324,38,0),""))</f>
        <v>0</v>
      </c>
      <c r="T97" s="72">
        <f t="shared" si="29"/>
        <v>0</v>
      </c>
      <c r="U97" s="69"/>
      <c r="V97" s="70">
        <f>IF(U97="","",IF(VLOOKUP($G97,'[1]III.'!$B$7:$AO$324,38,0)&gt;0,VLOOKUP($G97,'[1]III.'!$B$7:$AO$324,38,0),""))</f>
        <v>0</v>
      </c>
      <c r="W97" s="72">
        <f t="shared" si="25"/>
        <v>0</v>
      </c>
      <c r="X97" s="73" t="s">
        <v>10</v>
      </c>
      <c r="Y97" s="70">
        <f>IF(X97="","",IF(VLOOKUP($G97,'[1]IV.'!$B$7:$AP$324,39,0)&gt;0,VLOOKUP($G97,'[1]IV.'!$B$7:$AP$324,39,0),""))</f>
        <v>0</v>
      </c>
      <c r="Z97" s="72">
        <f t="shared" si="26"/>
        <v>0</v>
      </c>
      <c r="AA97" s="74"/>
      <c r="AB97" s="70">
        <f>IF(AA97="","",IF(VLOOKUP($G97,'[1]V.'!$B$7:$AO$324,38,0)&gt;0,VLOOKUP($G97,'[1]V.'!$B$7:$AO$324,38,0),""))</f>
        <v>0</v>
      </c>
      <c r="AC97" s="72">
        <f t="shared" si="27"/>
        <v>0</v>
      </c>
      <c r="AD97" s="276" t="e">
        <f>#N/A</f>
        <v>#N/A</v>
      </c>
      <c r="AH97" s="3">
        <f t="shared" si="5"/>
        <v>0</v>
      </c>
    </row>
    <row r="98" spans="1:34" ht="15" customHeight="1" hidden="1">
      <c r="A98" s="268">
        <v>43</v>
      </c>
      <c r="B98" s="60">
        <f t="shared" si="18"/>
        <v>0</v>
      </c>
      <c r="C98" s="60">
        <f t="shared" si="19"/>
        <v>0</v>
      </c>
      <c r="D98" s="60">
        <f t="shared" si="20"/>
        <v>0</v>
      </c>
      <c r="E98" s="60">
        <f t="shared" si="21"/>
        <v>17</v>
      </c>
      <c r="F98" s="60">
        <f t="shared" si="22"/>
        <v>0</v>
      </c>
      <c r="G98" s="180">
        <v>92</v>
      </c>
      <c r="H98" s="62" t="s">
        <v>524</v>
      </c>
      <c r="I98" s="181" t="s">
        <v>506</v>
      </c>
      <c r="J98" s="77">
        <v>2007</v>
      </c>
      <c r="K98" s="78"/>
      <c r="L98" s="79" t="s">
        <v>267</v>
      </c>
      <c r="M98" s="182" t="s">
        <v>120</v>
      </c>
      <c r="N98" s="364">
        <f t="shared" si="24"/>
        <v>0</v>
      </c>
      <c r="O98" s="80"/>
      <c r="P98" s="70">
        <f>IF(O98="","",IF(VLOOKUP($G98,'[1]I.'!$B$7:$AP$324,38,0)&gt;0,VLOOKUP($G98,'[1]I.'!$B$7:$AP$324,38,0),""))</f>
        <v>0</v>
      </c>
      <c r="Q98" s="72">
        <f t="shared" si="28"/>
        <v>0</v>
      </c>
      <c r="R98" s="69"/>
      <c r="S98" s="70">
        <f>IF(R98="","",IF(VLOOKUP($G98,'[1]II.'!$B$7:$AO$324,38,0)&gt;0,VLOOKUP($G98,'[1]II.'!$B$7:$AO$324,38,0),""))</f>
        <v>0</v>
      </c>
      <c r="T98" s="72">
        <f t="shared" si="29"/>
        <v>0</v>
      </c>
      <c r="U98" s="69"/>
      <c r="V98" s="70">
        <f>IF(U98="","",IF(VLOOKUP($G98,'[1]III.'!$B$7:$AO$324,38,0)&gt;0,VLOOKUP($G98,'[1]III.'!$B$7:$AO$324,38,0),""))</f>
        <v>0</v>
      </c>
      <c r="W98" s="72">
        <f t="shared" si="25"/>
        <v>0</v>
      </c>
      <c r="X98" s="73" t="s">
        <v>10</v>
      </c>
      <c r="Y98" s="70">
        <f>IF(X98="","",IF(VLOOKUP($G98,'[1]IV.'!$B$7:$AP$324,39,0)&gt;0,VLOOKUP($G98,'[1]IV.'!$B$7:$AP$324,39,0),""))</f>
        <v>0</v>
      </c>
      <c r="Z98" s="72">
        <f t="shared" si="26"/>
        <v>0</v>
      </c>
      <c r="AA98" s="74"/>
      <c r="AB98" s="70">
        <f>IF(AA98="","",IF(VLOOKUP($G98,'[1]V.'!$B$7:$AO$324,38,0)&gt;0,VLOOKUP($G98,'[1]V.'!$B$7:$AO$324,38,0),""))</f>
        <v>0</v>
      </c>
      <c r="AC98" s="72">
        <f t="shared" si="27"/>
        <v>0</v>
      </c>
      <c r="AD98" s="276" t="e">
        <f>#N/A</f>
        <v>#N/A</v>
      </c>
      <c r="AH98" s="3">
        <f t="shared" si="5"/>
        <v>0</v>
      </c>
    </row>
    <row r="99" spans="1:34" ht="15" customHeight="1" hidden="1">
      <c r="A99" s="268">
        <v>44</v>
      </c>
      <c r="B99" s="60">
        <f t="shared" si="18"/>
        <v>0</v>
      </c>
      <c r="C99" s="60">
        <f t="shared" si="19"/>
        <v>0</v>
      </c>
      <c r="D99" s="60">
        <f t="shared" si="20"/>
        <v>0</v>
      </c>
      <c r="E99" s="60">
        <f t="shared" si="21"/>
        <v>0</v>
      </c>
      <c r="F99" s="60">
        <f t="shared" si="22"/>
        <v>0</v>
      </c>
      <c r="G99" s="180">
        <v>94</v>
      </c>
      <c r="H99" s="89"/>
      <c r="I99" s="336"/>
      <c r="J99" s="77"/>
      <c r="K99" s="78"/>
      <c r="L99" s="79"/>
      <c r="M99" s="182"/>
      <c r="N99" s="364">
        <f t="shared" si="24"/>
        <v>0</v>
      </c>
      <c r="O99" s="80"/>
      <c r="P99" s="70">
        <f>IF(O99="","",IF(VLOOKUP($G99,'[1]I.'!$B$7:$AP$324,38,0)&gt;0,VLOOKUP($G99,'[1]I.'!$B$7:$AP$324,38,0),""))</f>
        <v>0</v>
      </c>
      <c r="Q99" s="72">
        <f t="shared" si="28"/>
        <v>0</v>
      </c>
      <c r="R99" s="69"/>
      <c r="S99" s="70">
        <f>IF(R99="","",IF(VLOOKUP($G99,'[1]II.'!$B$7:$AO$324,38,0)&gt;0,VLOOKUP($G99,'[1]II.'!$B$7:$AO$324,38,0),""))</f>
        <v>0</v>
      </c>
      <c r="T99" s="72">
        <f t="shared" si="29"/>
        <v>0</v>
      </c>
      <c r="U99" s="69"/>
      <c r="V99" s="70">
        <f>IF(U99="","",IF(VLOOKUP($G99,'[1]III.'!$B$7:$AO$324,38,0)&gt;0,VLOOKUP($G99,'[1]III.'!$B$7:$AO$324,38,0),""))</f>
        <v>0</v>
      </c>
      <c r="W99" s="72">
        <f t="shared" si="25"/>
        <v>0</v>
      </c>
      <c r="X99" s="73"/>
      <c r="Y99" s="70">
        <f>IF(X99="","",IF(VLOOKUP($G99,'[1]IV.'!$B$7:$AP$324,39,0)&gt;0,VLOOKUP($G99,'[1]IV.'!$B$7:$AP$324,39,0),""))</f>
        <v>0</v>
      </c>
      <c r="Z99" s="72">
        <f t="shared" si="26"/>
        <v>0</v>
      </c>
      <c r="AA99" s="74"/>
      <c r="AB99" s="70">
        <f>IF(AA99="","",IF(VLOOKUP($G99,'[1]V.'!$B$7:$AO$324,38,0)&gt;0,VLOOKUP($G99,'[1]V.'!$B$7:$AO$324,38,0),""))</f>
        <v>0</v>
      </c>
      <c r="AC99" s="72">
        <f t="shared" si="27"/>
        <v>0</v>
      </c>
      <c r="AD99" s="276" t="e">
        <f>#N/A</f>
        <v>#N/A</v>
      </c>
      <c r="AH99" s="3">
        <f t="shared" si="5"/>
        <v>0</v>
      </c>
    </row>
    <row r="100" spans="1:34" ht="15" customHeight="1" hidden="1">
      <c r="A100" s="268">
        <v>45</v>
      </c>
      <c r="B100" s="60">
        <f t="shared" si="18"/>
        <v>0</v>
      </c>
      <c r="C100" s="60">
        <f t="shared" si="19"/>
        <v>0</v>
      </c>
      <c r="D100" s="60">
        <f t="shared" si="20"/>
        <v>0</v>
      </c>
      <c r="E100" s="60">
        <f t="shared" si="21"/>
        <v>0</v>
      </c>
      <c r="F100" s="60">
        <f t="shared" si="22"/>
        <v>0</v>
      </c>
      <c r="G100" s="180">
        <v>95</v>
      </c>
      <c r="H100" s="89"/>
      <c r="I100" s="336"/>
      <c r="J100" s="77"/>
      <c r="K100" s="78"/>
      <c r="L100" s="79"/>
      <c r="M100" s="182"/>
      <c r="N100" s="364">
        <f t="shared" si="24"/>
        <v>0</v>
      </c>
      <c r="O100" s="80"/>
      <c r="P100" s="70">
        <f>IF(O100="","",IF(VLOOKUP($G100,'[1]I.'!$B$7:$AP$324,38,0)&gt;0,VLOOKUP($G100,'[1]I.'!$B$7:$AP$324,38,0),""))</f>
        <v>0</v>
      </c>
      <c r="Q100" s="72">
        <f t="shared" si="28"/>
        <v>0</v>
      </c>
      <c r="R100" s="69"/>
      <c r="S100" s="70">
        <f>IF(R100="","",IF(VLOOKUP($G100,'[1]II.'!$B$7:$AO$324,38,0)&gt;0,VLOOKUP($G100,'[1]II.'!$B$7:$AO$324,38,0),""))</f>
        <v>0</v>
      </c>
      <c r="T100" s="72">
        <f t="shared" si="29"/>
        <v>0</v>
      </c>
      <c r="U100" s="69"/>
      <c r="V100" s="70">
        <f>IF(U100="","",IF(VLOOKUP($G100,'[1]III.'!$B$7:$AO$324,38,0)&gt;0,VLOOKUP($G100,'[1]III.'!$B$7:$AO$324,38,0),""))</f>
        <v>0</v>
      </c>
      <c r="W100" s="72">
        <f t="shared" si="25"/>
        <v>0</v>
      </c>
      <c r="X100" s="73"/>
      <c r="Y100" s="70">
        <f>IF(X100="","",IF(VLOOKUP($G100,'[1]IV.'!$B$7:$AP$324,39,0)&gt;0,VLOOKUP($G100,'[1]IV.'!$B$7:$AP$324,39,0),""))</f>
        <v>0</v>
      </c>
      <c r="Z100" s="72">
        <f t="shared" si="26"/>
        <v>0</v>
      </c>
      <c r="AA100" s="74"/>
      <c r="AB100" s="70">
        <f>IF(AA100="","",IF(VLOOKUP($G100,'[1]V.'!$B$7:$AO$324,38,0)&gt;0,VLOOKUP($G100,'[1]V.'!$B$7:$AO$324,38,0),""))</f>
        <v>0</v>
      </c>
      <c r="AC100" s="72">
        <f t="shared" si="27"/>
        <v>0</v>
      </c>
      <c r="AD100" s="276" t="e">
        <f>#N/A</f>
        <v>#N/A</v>
      </c>
      <c r="AH100" s="3">
        <f t="shared" si="5"/>
        <v>0</v>
      </c>
    </row>
    <row r="101" spans="1:34" ht="15" customHeight="1" hidden="1">
      <c r="A101" s="268">
        <v>46</v>
      </c>
      <c r="B101" s="60">
        <f t="shared" si="18"/>
        <v>0</v>
      </c>
      <c r="C101" s="60">
        <f t="shared" si="19"/>
        <v>0</v>
      </c>
      <c r="D101" s="60">
        <f t="shared" si="20"/>
        <v>0</v>
      </c>
      <c r="E101" s="60">
        <f t="shared" si="21"/>
        <v>0</v>
      </c>
      <c r="F101" s="60">
        <f t="shared" si="22"/>
        <v>0</v>
      </c>
      <c r="G101" s="180">
        <v>96</v>
      </c>
      <c r="H101" s="89"/>
      <c r="I101" s="336"/>
      <c r="J101" s="77"/>
      <c r="K101" s="78"/>
      <c r="L101" s="79"/>
      <c r="M101" s="182"/>
      <c r="N101" s="364">
        <f t="shared" si="24"/>
        <v>0</v>
      </c>
      <c r="O101" s="80"/>
      <c r="P101" s="70">
        <f>IF(O101="","",IF(VLOOKUP($G101,'[1]I.'!$B$7:$AP$324,38,0)&gt;0,VLOOKUP($G101,'[1]I.'!$B$7:$AP$324,38,0),""))</f>
        <v>0</v>
      </c>
      <c r="Q101" s="72">
        <f t="shared" si="28"/>
        <v>0</v>
      </c>
      <c r="R101" s="69"/>
      <c r="S101" s="70">
        <f>IF(R101="","",IF(VLOOKUP($G101,'[1]II.'!$B$7:$AO$324,38,0)&gt;0,VLOOKUP($G101,'[1]II.'!$B$7:$AO$324,38,0),""))</f>
        <v>0</v>
      </c>
      <c r="T101" s="72">
        <f t="shared" si="29"/>
        <v>0</v>
      </c>
      <c r="U101" s="69"/>
      <c r="V101" s="70">
        <f>IF(U101="","",IF(VLOOKUP($G101,'[1]III.'!$B$7:$AO$324,38,0)&gt;0,VLOOKUP($G101,'[1]III.'!$B$7:$AO$324,38,0),""))</f>
        <v>0</v>
      </c>
      <c r="W101" s="72">
        <f t="shared" si="25"/>
        <v>0</v>
      </c>
      <c r="X101" s="73"/>
      <c r="Y101" s="70">
        <f>IF(X101="","",IF(VLOOKUP($G101,'[1]IV.'!$B$7:$AP$324,39,0)&gt;0,VLOOKUP($G101,'[1]IV.'!$B$7:$AP$324,39,0),""))</f>
        <v>0</v>
      </c>
      <c r="Z101" s="72">
        <f t="shared" si="26"/>
        <v>0</v>
      </c>
      <c r="AA101" s="74"/>
      <c r="AB101" s="70">
        <f>IF(AA101="","",IF(VLOOKUP($G101,'[1]V.'!$B$7:$AO$324,38,0)&gt;0,VLOOKUP($G101,'[1]V.'!$B$7:$AO$324,38,0),""))</f>
        <v>0</v>
      </c>
      <c r="AC101" s="72">
        <f t="shared" si="27"/>
        <v>0</v>
      </c>
      <c r="AD101" s="276" t="e">
        <f aca="true" t="shared" si="30" ref="AD101:AD105">NA()</f>
        <v>#N/A</v>
      </c>
      <c r="AH101" s="3">
        <f t="shared" si="5"/>
        <v>0</v>
      </c>
    </row>
    <row r="102" spans="1:34" ht="15" customHeight="1" hidden="1">
      <c r="A102" s="268">
        <v>47</v>
      </c>
      <c r="B102" s="60">
        <f t="shared" si="18"/>
        <v>0</v>
      </c>
      <c r="C102" s="60">
        <f t="shared" si="19"/>
        <v>0</v>
      </c>
      <c r="D102" s="60">
        <f t="shared" si="20"/>
        <v>0</v>
      </c>
      <c r="E102" s="60">
        <f t="shared" si="21"/>
        <v>0</v>
      </c>
      <c r="F102" s="60">
        <f t="shared" si="22"/>
        <v>0</v>
      </c>
      <c r="G102" s="180">
        <v>97</v>
      </c>
      <c r="H102" s="89"/>
      <c r="I102" s="336"/>
      <c r="J102" s="77"/>
      <c r="K102" s="78"/>
      <c r="L102" s="79"/>
      <c r="M102" s="182"/>
      <c r="N102" s="364">
        <f t="shared" si="24"/>
        <v>0</v>
      </c>
      <c r="O102" s="80"/>
      <c r="P102" s="70">
        <f>IF(O102="","",IF(VLOOKUP($G102,'[1]I.'!$B$7:$AP$324,38,0)&gt;0,VLOOKUP($G102,'[1]I.'!$B$7:$AP$324,38,0),""))</f>
        <v>0</v>
      </c>
      <c r="Q102" s="72">
        <f t="shared" si="28"/>
        <v>0</v>
      </c>
      <c r="R102" s="69"/>
      <c r="S102" s="70">
        <f>IF(R102="","",IF(VLOOKUP($G102,'[1]II.'!$B$7:$AO$324,38,0)&gt;0,VLOOKUP($G102,'[1]II.'!$B$7:$AO$324,38,0),""))</f>
        <v>0</v>
      </c>
      <c r="T102" s="72">
        <f t="shared" si="29"/>
        <v>0</v>
      </c>
      <c r="U102" s="69"/>
      <c r="V102" s="70">
        <f>IF(U102="","",IF(VLOOKUP($G102,'[1]III.'!$B$7:$AO$324,38,0)&gt;0,VLOOKUP($G102,'[1]III.'!$B$7:$AO$324,38,0),""))</f>
        <v>0</v>
      </c>
      <c r="W102" s="72">
        <f t="shared" si="25"/>
        <v>0</v>
      </c>
      <c r="X102" s="73"/>
      <c r="Y102" s="70">
        <f>IF(X102="","",IF(VLOOKUP($G102,'[1]IV.'!$B$7:$AP$324,39,0)&gt;0,VLOOKUP($G102,'[1]IV.'!$B$7:$AP$324,39,0),""))</f>
        <v>0</v>
      </c>
      <c r="Z102" s="72">
        <f t="shared" si="26"/>
        <v>0</v>
      </c>
      <c r="AA102" s="74"/>
      <c r="AB102" s="70">
        <f>IF(AA102="","",IF(VLOOKUP($G102,'[1]V.'!$B$7:$AO$324,38,0)&gt;0,VLOOKUP($G102,'[1]V.'!$B$7:$AO$324,38,0),""))</f>
        <v>0</v>
      </c>
      <c r="AC102" s="72">
        <f t="shared" si="27"/>
        <v>0</v>
      </c>
      <c r="AD102" s="276" t="e">
        <f t="shared" si="30"/>
        <v>#N/A</v>
      </c>
      <c r="AH102" s="3">
        <f t="shared" si="5"/>
        <v>0</v>
      </c>
    </row>
    <row r="103" spans="1:34" ht="15" customHeight="1" hidden="1">
      <c r="A103" s="268">
        <v>48</v>
      </c>
      <c r="B103" s="60">
        <f t="shared" si="18"/>
        <v>0</v>
      </c>
      <c r="C103" s="60">
        <f t="shared" si="19"/>
        <v>0</v>
      </c>
      <c r="D103" s="60">
        <f t="shared" si="20"/>
        <v>0</v>
      </c>
      <c r="E103" s="60">
        <f t="shared" si="21"/>
        <v>0</v>
      </c>
      <c r="F103" s="60">
        <f t="shared" si="22"/>
        <v>0</v>
      </c>
      <c r="G103" s="180">
        <v>98</v>
      </c>
      <c r="H103" s="89"/>
      <c r="I103" s="336"/>
      <c r="J103" s="77"/>
      <c r="K103" s="78"/>
      <c r="L103" s="79"/>
      <c r="M103" s="182"/>
      <c r="N103" s="364">
        <f t="shared" si="24"/>
        <v>0</v>
      </c>
      <c r="O103" s="80"/>
      <c r="P103" s="70">
        <f>IF(O103="","",IF(VLOOKUP($G103,'[1]I.'!$B$7:$AP$324,38,0)&gt;0,VLOOKUP($G103,'[1]I.'!$B$7:$AP$324,38,0),""))</f>
        <v>0</v>
      </c>
      <c r="Q103" s="72">
        <f t="shared" si="28"/>
        <v>0</v>
      </c>
      <c r="R103" s="69"/>
      <c r="S103" s="70">
        <f>IF(R103="","",IF(VLOOKUP($G103,'[1]II.'!$B$7:$AO$324,38,0)&gt;0,VLOOKUP($G103,'[1]II.'!$B$7:$AO$324,38,0),""))</f>
        <v>0</v>
      </c>
      <c r="T103" s="72">
        <f t="shared" si="29"/>
        <v>0</v>
      </c>
      <c r="U103" s="69"/>
      <c r="V103" s="70">
        <f>IF(U103="","",IF(VLOOKUP($G103,'[1]III.'!$B$7:$AO$324,38,0)&gt;0,VLOOKUP($G103,'[1]III.'!$B$7:$AO$324,38,0),""))</f>
        <v>0</v>
      </c>
      <c r="W103" s="72">
        <f t="shared" si="25"/>
        <v>0</v>
      </c>
      <c r="X103" s="73"/>
      <c r="Y103" s="70">
        <f>IF(X103="","",IF(VLOOKUP($G103,'[1]IV.'!$B$7:$AP$324,39,0)&gt;0,VLOOKUP($G103,'[1]IV.'!$B$7:$AP$324,39,0),""))</f>
        <v>0</v>
      </c>
      <c r="Z103" s="72">
        <f t="shared" si="26"/>
        <v>0</v>
      </c>
      <c r="AA103" s="74"/>
      <c r="AB103" s="70">
        <f>IF(AA103="","",IF(VLOOKUP($G103,'[1]V.'!$B$7:$AO$324,38,0)&gt;0,VLOOKUP($G103,'[1]V.'!$B$7:$AO$324,38,0),""))</f>
        <v>0</v>
      </c>
      <c r="AC103" s="72">
        <f t="shared" si="27"/>
        <v>0</v>
      </c>
      <c r="AD103" s="276" t="e">
        <f t="shared" si="30"/>
        <v>#N/A</v>
      </c>
      <c r="AH103" s="3">
        <f t="shared" si="5"/>
        <v>0</v>
      </c>
    </row>
    <row r="104" spans="1:34" ht="15" customHeight="1" hidden="1">
      <c r="A104" s="268">
        <v>49</v>
      </c>
      <c r="B104" s="60">
        <f t="shared" si="18"/>
        <v>0</v>
      </c>
      <c r="C104" s="60">
        <f t="shared" si="19"/>
        <v>0</v>
      </c>
      <c r="D104" s="60">
        <f t="shared" si="20"/>
        <v>0</v>
      </c>
      <c r="E104" s="60">
        <f t="shared" si="21"/>
        <v>0</v>
      </c>
      <c r="F104" s="60">
        <f t="shared" si="22"/>
        <v>0</v>
      </c>
      <c r="G104" s="180">
        <v>99</v>
      </c>
      <c r="H104" s="89"/>
      <c r="I104" s="336"/>
      <c r="J104" s="77"/>
      <c r="K104" s="78"/>
      <c r="L104" s="79"/>
      <c r="M104" s="182"/>
      <c r="N104" s="364">
        <f t="shared" si="24"/>
        <v>0</v>
      </c>
      <c r="O104" s="80"/>
      <c r="P104" s="70">
        <f>IF(O104="","",IF(VLOOKUP($G104,'[1]I.'!$B$7:$AP$324,38,0)&gt;0,VLOOKUP($G104,'[1]I.'!$B$7:$AP$324,38,0),""))</f>
        <v>0</v>
      </c>
      <c r="Q104" s="72">
        <f t="shared" si="28"/>
        <v>0</v>
      </c>
      <c r="R104" s="69"/>
      <c r="S104" s="70">
        <f>IF(R104="","",IF(VLOOKUP($G104,'[1]II.'!$B$7:$AO$324,38,0)&gt;0,VLOOKUP($G104,'[1]II.'!$B$7:$AO$324,38,0),""))</f>
        <v>0</v>
      </c>
      <c r="T104" s="72">
        <f t="shared" si="29"/>
        <v>0</v>
      </c>
      <c r="U104" s="69"/>
      <c r="V104" s="70">
        <f>IF(U104="","",IF(VLOOKUP($G104,'[1]III.'!$B$7:$AO$324,38,0)&gt;0,VLOOKUP($G104,'[1]III.'!$B$7:$AO$324,38,0),""))</f>
        <v>0</v>
      </c>
      <c r="W104" s="72">
        <f t="shared" si="25"/>
        <v>0</v>
      </c>
      <c r="X104" s="73"/>
      <c r="Y104" s="70">
        <f>IF(X104="","",IF(VLOOKUP($G104,'[1]IV.'!$B$7:$AP$324,39,0)&gt;0,VLOOKUP($G104,'[1]IV.'!$B$7:$AP$324,39,0),""))</f>
        <v>0</v>
      </c>
      <c r="Z104" s="72">
        <f t="shared" si="26"/>
        <v>0</v>
      </c>
      <c r="AA104" s="74"/>
      <c r="AB104" s="70">
        <f>IF(AA104="","",IF(VLOOKUP($G104,'[1]V.'!$B$7:$AO$324,38,0)&gt;0,VLOOKUP($G104,'[1]V.'!$B$7:$AO$324,38,0),""))</f>
        <v>0</v>
      </c>
      <c r="AC104" s="72">
        <f t="shared" si="27"/>
        <v>0</v>
      </c>
      <c r="AD104" s="276" t="e">
        <f t="shared" si="30"/>
        <v>#N/A</v>
      </c>
      <c r="AH104" s="3">
        <f t="shared" si="5"/>
        <v>0</v>
      </c>
    </row>
    <row r="105" spans="1:34" ht="15" customHeight="1" hidden="1">
      <c r="A105" s="268">
        <v>50</v>
      </c>
      <c r="B105" s="60">
        <f t="shared" si="18"/>
        <v>0</v>
      </c>
      <c r="C105" s="60">
        <f t="shared" si="19"/>
        <v>0</v>
      </c>
      <c r="D105" s="60">
        <f t="shared" si="20"/>
        <v>0</v>
      </c>
      <c r="E105" s="60">
        <f t="shared" si="21"/>
        <v>0</v>
      </c>
      <c r="F105" s="60">
        <f t="shared" si="22"/>
        <v>0</v>
      </c>
      <c r="G105" s="180">
        <v>100</v>
      </c>
      <c r="H105" s="89"/>
      <c r="I105" s="336"/>
      <c r="J105" s="77"/>
      <c r="K105" s="78"/>
      <c r="L105" s="79"/>
      <c r="M105" s="182"/>
      <c r="N105" s="364">
        <f t="shared" si="24"/>
        <v>0</v>
      </c>
      <c r="O105" s="80"/>
      <c r="P105" s="70">
        <f>IF(O105="","",IF(VLOOKUP($G105,'[1]I.'!$B$7:$AP$324,38,0)&gt;0,VLOOKUP($G105,'[1]I.'!$B$7:$AP$324,38,0),""))</f>
        <v>0</v>
      </c>
      <c r="Q105" s="72">
        <f t="shared" si="28"/>
        <v>0</v>
      </c>
      <c r="R105" s="69"/>
      <c r="S105" s="70">
        <f>IF(R105="","",IF(VLOOKUP($G105,'[1]II.'!$B$7:$AO$324,38,0)&gt;0,VLOOKUP($G105,'[1]II.'!$B$7:$AO$324,38,0),""))</f>
        <v>0</v>
      </c>
      <c r="T105" s="72">
        <f t="shared" si="29"/>
        <v>0</v>
      </c>
      <c r="U105" s="69"/>
      <c r="V105" s="70">
        <f>IF(U105="","",IF(VLOOKUP($G105,'[1]III.'!$B$7:$AO$324,38,0)&gt;0,VLOOKUP($G105,'[1]III.'!$B$7:$AO$324,38,0),""))</f>
        <v>0</v>
      </c>
      <c r="W105" s="72">
        <f t="shared" si="25"/>
        <v>0</v>
      </c>
      <c r="X105" s="73"/>
      <c r="Y105" s="70">
        <f>IF(X105="","",IF(VLOOKUP($G105,'[1]IV.'!$B$7:$AP$324,39,0)&gt;0,VLOOKUP($G105,'[1]IV.'!$B$7:$AP$324,39,0),""))</f>
        <v>0</v>
      </c>
      <c r="Z105" s="72">
        <f t="shared" si="26"/>
        <v>0</v>
      </c>
      <c r="AA105" s="74"/>
      <c r="AB105" s="70">
        <f>IF(AA105="","",IF(VLOOKUP($G105,'[1]V.'!$B$7:$AO$324,38,0)&gt;0,VLOOKUP($G105,'[1]V.'!$B$7:$AO$324,38,0),""))</f>
        <v>0</v>
      </c>
      <c r="AC105" s="72">
        <f t="shared" si="27"/>
        <v>0</v>
      </c>
      <c r="AD105" s="276" t="e">
        <f t="shared" si="30"/>
        <v>#N/A</v>
      </c>
      <c r="AH105" s="3">
        <f t="shared" si="5"/>
        <v>0</v>
      </c>
    </row>
    <row r="106" spans="1:34" s="213" customFormat="1" ht="28.5" customHeight="1">
      <c r="A106" s="360"/>
      <c r="B106" s="369"/>
      <c r="C106" s="369"/>
      <c r="D106" s="369"/>
      <c r="E106" s="369"/>
      <c r="F106" s="369"/>
      <c r="G106" s="369"/>
      <c r="H106" s="35"/>
      <c r="I106" s="36" t="s">
        <v>277</v>
      </c>
      <c r="J106" s="209">
        <f>'[1]DIVKY'!$J$106</f>
        <v>2005</v>
      </c>
      <c r="K106" s="210" t="s">
        <v>5</v>
      </c>
      <c r="L106" s="211">
        <f>'[1]DIVKY'!$L$106</f>
        <v>2006</v>
      </c>
      <c r="M106" s="26"/>
      <c r="N106" s="11"/>
      <c r="O106" s="7"/>
      <c r="P106" s="8"/>
      <c r="Q106" s="12"/>
      <c r="R106" s="10"/>
      <c r="S106" s="11"/>
      <c r="T106" s="12"/>
      <c r="U106" s="10"/>
      <c r="V106" s="11"/>
      <c r="W106" s="12"/>
      <c r="X106" s="13"/>
      <c r="Y106" s="11"/>
      <c r="Z106" s="12"/>
      <c r="AA106" s="11"/>
      <c r="AB106" s="11"/>
      <c r="AC106" s="12"/>
      <c r="AD106" s="15"/>
      <c r="AE106" s="16"/>
      <c r="AF106" s="17"/>
      <c r="AG106" s="17"/>
      <c r="AH106" s="3">
        <f t="shared" si="5"/>
        <v>0</v>
      </c>
    </row>
    <row r="107" spans="1:34" s="220" customFormat="1" ht="28.5" customHeight="1">
      <c r="A107" s="214" t="s">
        <v>12</v>
      </c>
      <c r="B107" s="215"/>
      <c r="C107" s="215"/>
      <c r="D107" s="215"/>
      <c r="E107" s="215"/>
      <c r="F107" s="215"/>
      <c r="G107" s="216" t="s">
        <v>13</v>
      </c>
      <c r="H107" s="217" t="s">
        <v>14</v>
      </c>
      <c r="I107" s="217" t="s">
        <v>15</v>
      </c>
      <c r="J107" s="218" t="s">
        <v>16</v>
      </c>
      <c r="K107" s="49" t="s">
        <v>17</v>
      </c>
      <c r="L107" s="49" t="s">
        <v>17</v>
      </c>
      <c r="M107" s="50" t="s">
        <v>18</v>
      </c>
      <c r="N107" s="362" t="s">
        <v>19</v>
      </c>
      <c r="O107" s="52">
        <f>$O$3</f>
        <v>0</v>
      </c>
      <c r="P107" s="52"/>
      <c r="Q107" s="52"/>
      <c r="R107" s="219">
        <f>$R$3</f>
        <v>0</v>
      </c>
      <c r="S107" s="219"/>
      <c r="T107" s="219"/>
      <c r="U107" s="52">
        <f>$U$3</f>
        <v>0</v>
      </c>
      <c r="V107" s="52"/>
      <c r="W107" s="52"/>
      <c r="X107" s="52">
        <f>$X$3</f>
        <v>0</v>
      </c>
      <c r="Y107" s="52"/>
      <c r="Z107" s="52"/>
      <c r="AA107" s="52">
        <f>$AA$3</f>
        <v>0</v>
      </c>
      <c r="AB107" s="52"/>
      <c r="AC107" s="52"/>
      <c r="AD107" s="363" t="s">
        <v>21</v>
      </c>
      <c r="AE107" s="16"/>
      <c r="AF107" s="17"/>
      <c r="AG107" s="17"/>
      <c r="AH107" s="3">
        <f t="shared" si="5"/>
        <v>0</v>
      </c>
    </row>
    <row r="108" spans="1:34" ht="15" customHeight="1">
      <c r="A108" s="268">
        <v>1</v>
      </c>
      <c r="B108" s="60">
        <f aca="true" t="shared" si="31" ref="B108:B157">IF(O108&gt;"",COUNTIF($O$108:O108,"I."),"")</f>
        <v>1</v>
      </c>
      <c r="C108" s="60">
        <f aca="true" t="shared" si="32" ref="C108:C157">IF(R108&gt;"",COUNTIF(R$108:$R108,"II."),"")</f>
        <v>1</v>
      </c>
      <c r="D108" s="60">
        <f aca="true" t="shared" si="33" ref="D108:D157">IF(U108&gt;"",COUNTIF($U$108:U108,"III."),"")</f>
        <v>1</v>
      </c>
      <c r="E108" s="60">
        <f aca="true" t="shared" si="34" ref="E108:E157">IF(X108&gt;"",COUNTIF($X$108:X108,"IV."),"")</f>
        <v>1</v>
      </c>
      <c r="F108" s="60">
        <f aca="true" t="shared" si="35" ref="F108:F157">IF(AA108&gt;"",COUNTIF(AA$108:$AA108,"V."),"")</f>
        <v>0</v>
      </c>
      <c r="G108" s="180">
        <v>113</v>
      </c>
      <c r="H108" s="62" t="s">
        <v>525</v>
      </c>
      <c r="I108" s="63" t="s">
        <v>491</v>
      </c>
      <c r="J108" s="77">
        <v>2005</v>
      </c>
      <c r="K108" s="78"/>
      <c r="L108" s="79" t="s">
        <v>526</v>
      </c>
      <c r="M108" s="182" t="s">
        <v>26</v>
      </c>
      <c r="N108" s="364">
        <v>101</v>
      </c>
      <c r="O108" s="69" t="s">
        <v>7</v>
      </c>
      <c r="P108" s="70" t="s">
        <v>28</v>
      </c>
      <c r="Q108" s="72">
        <v>25</v>
      </c>
      <c r="R108" s="81" t="s">
        <v>8</v>
      </c>
      <c r="S108" s="70" t="s">
        <v>27</v>
      </c>
      <c r="T108" s="72">
        <v>30</v>
      </c>
      <c r="U108" s="69" t="s">
        <v>9</v>
      </c>
      <c r="V108" s="70" t="s">
        <v>28</v>
      </c>
      <c r="W108" s="72">
        <v>25</v>
      </c>
      <c r="X108" s="73" t="s">
        <v>10</v>
      </c>
      <c r="Y108" s="70" t="s">
        <v>32</v>
      </c>
      <c r="Z108" s="72">
        <v>21</v>
      </c>
      <c r="AA108" s="74"/>
      <c r="AB108" s="70"/>
      <c r="AC108" s="72">
        <v>0</v>
      </c>
      <c r="AD108" s="270">
        <v>1</v>
      </c>
      <c r="AH108" s="3">
        <f t="shared" si="5"/>
        <v>0</v>
      </c>
    </row>
    <row r="109" spans="1:34" ht="15" customHeight="1">
      <c r="A109" s="268">
        <v>2</v>
      </c>
      <c r="B109" s="60">
        <f t="shared" si="31"/>
        <v>2</v>
      </c>
      <c r="C109" s="60">
        <f t="shared" si="32"/>
        <v>0</v>
      </c>
      <c r="D109" s="60">
        <f t="shared" si="33"/>
        <v>2</v>
      </c>
      <c r="E109" s="60">
        <f t="shared" si="34"/>
        <v>2</v>
      </c>
      <c r="F109" s="60">
        <f t="shared" si="35"/>
        <v>0</v>
      </c>
      <c r="G109" s="180">
        <v>103</v>
      </c>
      <c r="H109" s="149" t="s">
        <v>527</v>
      </c>
      <c r="I109" s="150" t="s">
        <v>447</v>
      </c>
      <c r="J109" s="77">
        <v>2005</v>
      </c>
      <c r="K109" s="333"/>
      <c r="L109" s="79" t="s">
        <v>88</v>
      </c>
      <c r="M109" s="182" t="s">
        <v>26</v>
      </c>
      <c r="N109" s="364">
        <v>90</v>
      </c>
      <c r="O109" s="69" t="s">
        <v>7</v>
      </c>
      <c r="P109" s="70" t="s">
        <v>27</v>
      </c>
      <c r="Q109" s="72">
        <v>30</v>
      </c>
      <c r="R109" s="81"/>
      <c r="S109" s="70"/>
      <c r="T109" s="72">
        <v>0</v>
      </c>
      <c r="U109" s="69" t="s">
        <v>9</v>
      </c>
      <c r="V109" s="70" t="s">
        <v>27</v>
      </c>
      <c r="W109" s="72">
        <v>30</v>
      </c>
      <c r="X109" s="82" t="s">
        <v>10</v>
      </c>
      <c r="Y109" s="70" t="s">
        <v>27</v>
      </c>
      <c r="Z109" s="72">
        <v>30</v>
      </c>
      <c r="AA109" s="74"/>
      <c r="AB109" s="70"/>
      <c r="AC109" s="72">
        <v>0</v>
      </c>
      <c r="AD109" s="270">
        <v>2</v>
      </c>
      <c r="AH109" s="3">
        <f t="shared" si="5"/>
        <v>0</v>
      </c>
    </row>
    <row r="110" spans="1:34" ht="15" customHeight="1">
      <c r="A110" s="268">
        <v>3</v>
      </c>
      <c r="B110" s="60">
        <f t="shared" si="31"/>
        <v>3</v>
      </c>
      <c r="C110" s="60">
        <f t="shared" si="32"/>
        <v>2</v>
      </c>
      <c r="D110" s="60">
        <f t="shared" si="33"/>
        <v>0</v>
      </c>
      <c r="E110" s="60">
        <f t="shared" si="34"/>
        <v>3</v>
      </c>
      <c r="F110" s="60">
        <f t="shared" si="35"/>
        <v>0</v>
      </c>
      <c r="G110" s="180">
        <v>108</v>
      </c>
      <c r="H110" s="62" t="s">
        <v>528</v>
      </c>
      <c r="I110" s="63" t="s">
        <v>454</v>
      </c>
      <c r="J110" s="77">
        <v>2006</v>
      </c>
      <c r="K110" s="318"/>
      <c r="L110" s="151" t="s">
        <v>193</v>
      </c>
      <c r="M110" s="182" t="s">
        <v>26</v>
      </c>
      <c r="N110" s="364">
        <v>65</v>
      </c>
      <c r="O110" s="69" t="s">
        <v>7</v>
      </c>
      <c r="P110" s="70" t="s">
        <v>40</v>
      </c>
      <c r="Q110" s="72">
        <v>15</v>
      </c>
      <c r="R110" s="81" t="s">
        <v>8</v>
      </c>
      <c r="S110" s="70" t="s">
        <v>28</v>
      </c>
      <c r="T110" s="72">
        <v>25</v>
      </c>
      <c r="U110" s="69"/>
      <c r="V110" s="70"/>
      <c r="W110" s="72">
        <v>0</v>
      </c>
      <c r="X110" s="82" t="s">
        <v>10</v>
      </c>
      <c r="Y110" s="70" t="s">
        <v>28</v>
      </c>
      <c r="Z110" s="72">
        <v>25</v>
      </c>
      <c r="AA110" s="74"/>
      <c r="AB110" s="70"/>
      <c r="AC110" s="72">
        <v>0</v>
      </c>
      <c r="AD110" s="270">
        <v>3</v>
      </c>
      <c r="AH110" s="3">
        <f t="shared" si="5"/>
        <v>0</v>
      </c>
    </row>
    <row r="111" spans="1:34" ht="15" customHeight="1">
      <c r="A111" s="268">
        <v>4</v>
      </c>
      <c r="B111" s="60">
        <f t="shared" si="31"/>
        <v>4</v>
      </c>
      <c r="C111" s="60">
        <f t="shared" si="32"/>
        <v>3</v>
      </c>
      <c r="D111" s="60">
        <f t="shared" si="33"/>
        <v>3</v>
      </c>
      <c r="E111" s="60">
        <f t="shared" si="34"/>
        <v>4</v>
      </c>
      <c r="F111" s="60">
        <f t="shared" si="35"/>
        <v>0</v>
      </c>
      <c r="G111" s="180">
        <v>124</v>
      </c>
      <c r="H111" s="62" t="s">
        <v>187</v>
      </c>
      <c r="I111" s="63" t="s">
        <v>529</v>
      </c>
      <c r="J111" s="77">
        <v>2006</v>
      </c>
      <c r="K111" s="318"/>
      <c r="L111" s="79" t="s">
        <v>39</v>
      </c>
      <c r="M111" s="182" t="s">
        <v>26</v>
      </c>
      <c r="N111" s="364">
        <v>61</v>
      </c>
      <c r="O111" s="69" t="s">
        <v>7</v>
      </c>
      <c r="P111" s="70" t="s">
        <v>49</v>
      </c>
      <c r="Q111" s="72">
        <v>13</v>
      </c>
      <c r="R111" s="81" t="s">
        <v>8</v>
      </c>
      <c r="S111" s="70" t="s">
        <v>40</v>
      </c>
      <c r="T111" s="72">
        <v>15</v>
      </c>
      <c r="U111" s="69" t="s">
        <v>9</v>
      </c>
      <c r="V111" s="70" t="s">
        <v>40</v>
      </c>
      <c r="W111" s="72">
        <v>15</v>
      </c>
      <c r="X111" s="82" t="s">
        <v>10</v>
      </c>
      <c r="Y111" s="70" t="s">
        <v>41</v>
      </c>
      <c r="Z111" s="72">
        <v>18</v>
      </c>
      <c r="AA111" s="74"/>
      <c r="AB111" s="70"/>
      <c r="AC111" s="72">
        <v>0</v>
      </c>
      <c r="AD111" s="270">
        <v>4</v>
      </c>
      <c r="AH111" s="3">
        <f t="shared" si="5"/>
        <v>0</v>
      </c>
    </row>
    <row r="112" spans="1:34" ht="15" customHeight="1">
      <c r="A112" s="268">
        <v>5</v>
      </c>
      <c r="B112" s="60">
        <f t="shared" si="31"/>
        <v>5</v>
      </c>
      <c r="C112" s="60">
        <f t="shared" si="32"/>
        <v>4</v>
      </c>
      <c r="D112" s="60">
        <f t="shared" si="33"/>
        <v>0</v>
      </c>
      <c r="E112" s="60">
        <f t="shared" si="34"/>
        <v>0</v>
      </c>
      <c r="F112" s="60">
        <f t="shared" si="35"/>
        <v>0</v>
      </c>
      <c r="G112" s="180">
        <v>105</v>
      </c>
      <c r="H112" s="85" t="s">
        <v>530</v>
      </c>
      <c r="I112" s="86" t="s">
        <v>531</v>
      </c>
      <c r="J112" s="64">
        <v>2006</v>
      </c>
      <c r="K112" s="65"/>
      <c r="L112" s="79" t="s">
        <v>39</v>
      </c>
      <c r="M112" s="182" t="s">
        <v>26</v>
      </c>
      <c r="N112" s="364">
        <v>42</v>
      </c>
      <c r="O112" s="69" t="s">
        <v>7</v>
      </c>
      <c r="P112" s="70" t="s">
        <v>32</v>
      </c>
      <c r="Q112" s="72">
        <v>21</v>
      </c>
      <c r="R112" s="69" t="s">
        <v>8</v>
      </c>
      <c r="S112" s="70" t="s">
        <v>32</v>
      </c>
      <c r="T112" s="72">
        <v>21</v>
      </c>
      <c r="U112" s="69"/>
      <c r="V112" s="70"/>
      <c r="W112" s="72">
        <v>0</v>
      </c>
      <c r="X112" s="82"/>
      <c r="Y112" s="70"/>
      <c r="Z112" s="72">
        <v>0</v>
      </c>
      <c r="AA112" s="74"/>
      <c r="AB112" s="70"/>
      <c r="AC112" s="72">
        <v>0</v>
      </c>
      <c r="AD112" s="270">
        <v>5</v>
      </c>
      <c r="AH112" s="3">
        <f t="shared" si="5"/>
        <v>0</v>
      </c>
    </row>
    <row r="113" spans="1:34" ht="15" customHeight="1">
      <c r="A113" s="268">
        <v>6</v>
      </c>
      <c r="B113" s="60">
        <f t="shared" si="31"/>
        <v>6</v>
      </c>
      <c r="C113" s="60">
        <f t="shared" si="32"/>
        <v>5</v>
      </c>
      <c r="D113" s="60">
        <f t="shared" si="33"/>
        <v>0</v>
      </c>
      <c r="E113" s="60">
        <f t="shared" si="34"/>
        <v>0</v>
      </c>
      <c r="F113" s="60">
        <f t="shared" si="35"/>
        <v>0</v>
      </c>
      <c r="G113" s="180">
        <v>132</v>
      </c>
      <c r="H113" s="149" t="s">
        <v>532</v>
      </c>
      <c r="I113" s="150" t="s">
        <v>485</v>
      </c>
      <c r="J113" s="77">
        <v>2005</v>
      </c>
      <c r="K113" s="333"/>
      <c r="L113" s="79" t="s">
        <v>429</v>
      </c>
      <c r="M113" s="182" t="s">
        <v>26</v>
      </c>
      <c r="N113" s="364">
        <v>36</v>
      </c>
      <c r="O113" s="69" t="s">
        <v>7</v>
      </c>
      <c r="P113" s="70" t="s">
        <v>41</v>
      </c>
      <c r="Q113" s="72">
        <v>18</v>
      </c>
      <c r="R113" s="81" t="s">
        <v>8</v>
      </c>
      <c r="S113" s="70" t="s">
        <v>41</v>
      </c>
      <c r="T113" s="72">
        <v>18</v>
      </c>
      <c r="U113" s="81"/>
      <c r="V113" s="70"/>
      <c r="W113" s="72">
        <v>0</v>
      </c>
      <c r="X113" s="82"/>
      <c r="Y113" s="70"/>
      <c r="Z113" s="72">
        <v>0</v>
      </c>
      <c r="AA113" s="83"/>
      <c r="AB113" s="70"/>
      <c r="AC113" s="72">
        <v>0</v>
      </c>
      <c r="AD113" s="270">
        <v>6</v>
      </c>
      <c r="AH113" s="3">
        <f t="shared" si="5"/>
        <v>0</v>
      </c>
    </row>
    <row r="114" spans="1:34" ht="15" customHeight="1">
      <c r="A114" s="268">
        <v>7</v>
      </c>
      <c r="B114" s="60">
        <f t="shared" si="31"/>
        <v>0</v>
      </c>
      <c r="C114" s="60">
        <f t="shared" si="32"/>
        <v>0</v>
      </c>
      <c r="D114" s="60">
        <f t="shared" si="33"/>
        <v>4</v>
      </c>
      <c r="E114" s="60">
        <f t="shared" si="34"/>
        <v>0</v>
      </c>
      <c r="F114" s="60">
        <f t="shared" si="35"/>
        <v>0</v>
      </c>
      <c r="G114" s="180">
        <v>144</v>
      </c>
      <c r="H114" s="89" t="s">
        <v>533</v>
      </c>
      <c r="I114" s="90" t="s">
        <v>534</v>
      </c>
      <c r="J114" s="77">
        <v>2005</v>
      </c>
      <c r="K114" s="78"/>
      <c r="L114" s="79" t="s">
        <v>206</v>
      </c>
      <c r="M114" s="182" t="s">
        <v>26</v>
      </c>
      <c r="N114" s="364">
        <v>21</v>
      </c>
      <c r="O114" s="80"/>
      <c r="P114" s="70"/>
      <c r="Q114" s="72">
        <v>0</v>
      </c>
      <c r="R114" s="69"/>
      <c r="S114" s="70"/>
      <c r="T114" s="72">
        <v>0</v>
      </c>
      <c r="U114" s="69" t="s">
        <v>9</v>
      </c>
      <c r="V114" s="70" t="s">
        <v>32</v>
      </c>
      <c r="W114" s="72">
        <v>21</v>
      </c>
      <c r="X114" s="82"/>
      <c r="Y114" s="70"/>
      <c r="Z114" s="72">
        <v>0</v>
      </c>
      <c r="AA114" s="74"/>
      <c r="AB114" s="70"/>
      <c r="AC114" s="72">
        <v>0</v>
      </c>
      <c r="AD114" s="276" t="s">
        <v>146</v>
      </c>
      <c r="AH114" s="3">
        <f t="shared" si="5"/>
        <v>0</v>
      </c>
    </row>
    <row r="115" spans="1:34" ht="15" customHeight="1">
      <c r="A115" s="268">
        <v>8</v>
      </c>
      <c r="B115" s="60">
        <f t="shared" si="31"/>
        <v>0</v>
      </c>
      <c r="C115" s="60">
        <f t="shared" si="32"/>
        <v>6</v>
      </c>
      <c r="D115" s="60">
        <f t="shared" si="33"/>
        <v>0</v>
      </c>
      <c r="E115" s="60">
        <f t="shared" si="34"/>
        <v>5</v>
      </c>
      <c r="F115" s="60">
        <f t="shared" si="35"/>
        <v>0</v>
      </c>
      <c r="G115" s="180">
        <v>134</v>
      </c>
      <c r="H115" s="89" t="s">
        <v>416</v>
      </c>
      <c r="I115" s="90" t="s">
        <v>512</v>
      </c>
      <c r="J115" s="77">
        <v>2006</v>
      </c>
      <c r="K115" s="370"/>
      <c r="L115" s="79" t="s">
        <v>31</v>
      </c>
      <c r="M115" s="182" t="s">
        <v>26</v>
      </c>
      <c r="N115" s="364">
        <v>21</v>
      </c>
      <c r="O115" s="80"/>
      <c r="P115" s="70"/>
      <c r="Q115" s="72">
        <v>0</v>
      </c>
      <c r="R115" s="69" t="s">
        <v>8</v>
      </c>
      <c r="S115" s="70" t="s">
        <v>61</v>
      </c>
      <c r="T115" s="72">
        <v>8</v>
      </c>
      <c r="U115" s="81"/>
      <c r="V115" s="70"/>
      <c r="W115" s="72">
        <v>0</v>
      </c>
      <c r="X115" s="82" t="s">
        <v>10</v>
      </c>
      <c r="Y115" s="70" t="s">
        <v>49</v>
      </c>
      <c r="Z115" s="72">
        <v>13</v>
      </c>
      <c r="AA115" s="83"/>
      <c r="AB115" s="70"/>
      <c r="AC115" s="72">
        <v>0</v>
      </c>
      <c r="AD115" s="276" t="s">
        <v>146</v>
      </c>
      <c r="AH115" s="3">
        <f t="shared" si="5"/>
        <v>0</v>
      </c>
    </row>
    <row r="116" spans="1:34" ht="15" customHeight="1">
      <c r="A116" s="268">
        <v>9</v>
      </c>
      <c r="B116" s="60">
        <f t="shared" si="31"/>
        <v>0</v>
      </c>
      <c r="C116" s="60">
        <f t="shared" si="32"/>
        <v>7</v>
      </c>
      <c r="D116" s="60">
        <f t="shared" si="33"/>
        <v>5</v>
      </c>
      <c r="E116" s="60">
        <f t="shared" si="34"/>
        <v>0</v>
      </c>
      <c r="F116" s="60">
        <f t="shared" si="35"/>
        <v>0</v>
      </c>
      <c r="G116" s="180">
        <v>137</v>
      </c>
      <c r="H116" s="85" t="s">
        <v>535</v>
      </c>
      <c r="I116" s="86" t="s">
        <v>516</v>
      </c>
      <c r="J116" s="64">
        <v>2006</v>
      </c>
      <c r="K116" s="333"/>
      <c r="L116" s="66" t="s">
        <v>536</v>
      </c>
      <c r="M116" s="182" t="s">
        <v>26</v>
      </c>
      <c r="N116" s="364">
        <v>20</v>
      </c>
      <c r="O116" s="80"/>
      <c r="P116" s="70"/>
      <c r="Q116" s="72">
        <v>0</v>
      </c>
      <c r="R116" s="69" t="s">
        <v>8</v>
      </c>
      <c r="S116" s="70" t="s">
        <v>57</v>
      </c>
      <c r="T116" s="72">
        <v>9</v>
      </c>
      <c r="U116" s="69" t="s">
        <v>9</v>
      </c>
      <c r="V116" s="70" t="s">
        <v>53</v>
      </c>
      <c r="W116" s="72">
        <v>11</v>
      </c>
      <c r="X116" s="82"/>
      <c r="Y116" s="70"/>
      <c r="Z116" s="72">
        <v>0</v>
      </c>
      <c r="AA116" s="74"/>
      <c r="AB116" s="70"/>
      <c r="AC116" s="72">
        <v>0</v>
      </c>
      <c r="AD116" s="270">
        <v>9</v>
      </c>
      <c r="AH116" s="3">
        <f t="shared" si="5"/>
        <v>0</v>
      </c>
    </row>
    <row r="117" spans="1:34" ht="15" customHeight="1">
      <c r="A117" s="268">
        <v>10</v>
      </c>
      <c r="B117" s="60">
        <f t="shared" si="31"/>
        <v>0</v>
      </c>
      <c r="C117" s="60">
        <f t="shared" si="32"/>
        <v>0</v>
      </c>
      <c r="D117" s="60">
        <f t="shared" si="33"/>
        <v>6</v>
      </c>
      <c r="E117" s="60">
        <f t="shared" si="34"/>
        <v>0</v>
      </c>
      <c r="F117" s="60">
        <f t="shared" si="35"/>
        <v>0</v>
      </c>
      <c r="G117" s="180">
        <v>143</v>
      </c>
      <c r="H117" s="89" t="s">
        <v>533</v>
      </c>
      <c r="I117" s="90" t="s">
        <v>537</v>
      </c>
      <c r="J117" s="77">
        <v>2006</v>
      </c>
      <c r="K117" s="371"/>
      <c r="L117" s="79" t="s">
        <v>206</v>
      </c>
      <c r="M117" s="182" t="s">
        <v>26</v>
      </c>
      <c r="N117" s="364">
        <v>18</v>
      </c>
      <c r="O117" s="80"/>
      <c r="P117" s="70"/>
      <c r="Q117" s="72">
        <v>0</v>
      </c>
      <c r="R117" s="69"/>
      <c r="S117" s="70"/>
      <c r="T117" s="72">
        <v>0</v>
      </c>
      <c r="U117" s="69" t="s">
        <v>9</v>
      </c>
      <c r="V117" s="70" t="s">
        <v>41</v>
      </c>
      <c r="W117" s="72">
        <v>18</v>
      </c>
      <c r="X117" s="82"/>
      <c r="Y117" s="70"/>
      <c r="Z117" s="72">
        <v>0</v>
      </c>
      <c r="AA117" s="74"/>
      <c r="AB117" s="70"/>
      <c r="AC117" s="72">
        <v>0</v>
      </c>
      <c r="AD117" s="270">
        <v>10</v>
      </c>
      <c r="AH117" s="3">
        <f t="shared" si="5"/>
        <v>0</v>
      </c>
    </row>
    <row r="118" spans="1:34" ht="15" customHeight="1">
      <c r="A118" s="268">
        <v>11</v>
      </c>
      <c r="B118" s="60">
        <f t="shared" si="31"/>
        <v>0</v>
      </c>
      <c r="C118" s="60">
        <f t="shared" si="32"/>
        <v>0</v>
      </c>
      <c r="D118" s="60">
        <f t="shared" si="33"/>
        <v>0</v>
      </c>
      <c r="E118" s="60">
        <f t="shared" si="34"/>
        <v>6</v>
      </c>
      <c r="F118" s="60">
        <f t="shared" si="35"/>
        <v>0</v>
      </c>
      <c r="G118" s="180">
        <v>130</v>
      </c>
      <c r="H118" s="62" t="s">
        <v>538</v>
      </c>
      <c r="I118" s="181" t="s">
        <v>425</v>
      </c>
      <c r="J118" s="77">
        <v>2005</v>
      </c>
      <c r="K118" s="371"/>
      <c r="L118" s="79" t="s">
        <v>429</v>
      </c>
      <c r="M118" s="182" t="s">
        <v>26</v>
      </c>
      <c r="N118" s="364">
        <v>15</v>
      </c>
      <c r="O118" s="80"/>
      <c r="P118" s="70"/>
      <c r="Q118" s="72">
        <v>0</v>
      </c>
      <c r="R118" s="69"/>
      <c r="S118" s="70"/>
      <c r="T118" s="72">
        <v>0</v>
      </c>
      <c r="U118" s="69"/>
      <c r="V118" s="70"/>
      <c r="W118" s="72">
        <v>0</v>
      </c>
      <c r="X118" s="73" t="s">
        <v>10</v>
      </c>
      <c r="Y118" s="70" t="s">
        <v>40</v>
      </c>
      <c r="Z118" s="72">
        <v>15</v>
      </c>
      <c r="AA118" s="74"/>
      <c r="AB118" s="70"/>
      <c r="AC118" s="72">
        <v>0</v>
      </c>
      <c r="AD118" s="270">
        <v>11</v>
      </c>
      <c r="AH118" s="3">
        <f t="shared" si="5"/>
        <v>0</v>
      </c>
    </row>
    <row r="119" spans="1:34" ht="15" customHeight="1">
      <c r="A119" s="268">
        <v>12</v>
      </c>
      <c r="B119" s="60">
        <f t="shared" si="31"/>
        <v>0</v>
      </c>
      <c r="C119" s="60">
        <f t="shared" si="32"/>
        <v>8</v>
      </c>
      <c r="D119" s="60">
        <f t="shared" si="33"/>
        <v>0</v>
      </c>
      <c r="E119" s="60">
        <f t="shared" si="34"/>
        <v>0</v>
      </c>
      <c r="F119" s="60">
        <f t="shared" si="35"/>
        <v>0</v>
      </c>
      <c r="G119" s="180">
        <v>138</v>
      </c>
      <c r="H119" s="85" t="s">
        <v>539</v>
      </c>
      <c r="I119" s="86" t="s">
        <v>449</v>
      </c>
      <c r="J119" s="64">
        <v>2006</v>
      </c>
      <c r="K119" s="333"/>
      <c r="L119" s="66" t="s">
        <v>168</v>
      </c>
      <c r="M119" s="182" t="s">
        <v>26</v>
      </c>
      <c r="N119" s="364">
        <v>13</v>
      </c>
      <c r="O119" s="80"/>
      <c r="P119" s="70"/>
      <c r="Q119" s="72">
        <v>0</v>
      </c>
      <c r="R119" s="69" t="s">
        <v>8</v>
      </c>
      <c r="S119" s="70" t="s">
        <v>49</v>
      </c>
      <c r="T119" s="72">
        <v>13</v>
      </c>
      <c r="U119" s="69"/>
      <c r="V119" s="70"/>
      <c r="W119" s="72">
        <v>0</v>
      </c>
      <c r="X119" s="73"/>
      <c r="Y119" s="70"/>
      <c r="Z119" s="72">
        <v>0</v>
      </c>
      <c r="AA119" s="74"/>
      <c r="AB119" s="70"/>
      <c r="AC119" s="72">
        <v>0</v>
      </c>
      <c r="AD119" s="276" t="s">
        <v>68</v>
      </c>
      <c r="AH119" s="3">
        <f t="shared" si="5"/>
        <v>0</v>
      </c>
    </row>
    <row r="120" spans="1:34" ht="15" customHeight="1">
      <c r="A120" s="268">
        <v>13</v>
      </c>
      <c r="B120" s="60">
        <f t="shared" si="31"/>
        <v>0</v>
      </c>
      <c r="C120" s="60">
        <f t="shared" si="32"/>
        <v>0</v>
      </c>
      <c r="D120" s="60">
        <f t="shared" si="33"/>
        <v>7</v>
      </c>
      <c r="E120" s="60">
        <f t="shared" si="34"/>
        <v>0</v>
      </c>
      <c r="F120" s="60">
        <f t="shared" si="35"/>
        <v>0</v>
      </c>
      <c r="G120" s="180">
        <v>141</v>
      </c>
      <c r="H120" s="85" t="s">
        <v>540</v>
      </c>
      <c r="I120" s="86" t="s">
        <v>483</v>
      </c>
      <c r="J120" s="64">
        <v>2005</v>
      </c>
      <c r="K120" s="333"/>
      <c r="L120" s="79" t="s">
        <v>39</v>
      </c>
      <c r="M120" s="182" t="s">
        <v>26</v>
      </c>
      <c r="N120" s="364">
        <v>13</v>
      </c>
      <c r="O120" s="80"/>
      <c r="P120" s="70"/>
      <c r="Q120" s="72">
        <v>0</v>
      </c>
      <c r="R120" s="69"/>
      <c r="S120" s="70"/>
      <c r="T120" s="72">
        <v>0</v>
      </c>
      <c r="U120" s="69" t="s">
        <v>9</v>
      </c>
      <c r="V120" s="70" t="s">
        <v>49</v>
      </c>
      <c r="W120" s="72">
        <v>13</v>
      </c>
      <c r="X120" s="73"/>
      <c r="Y120" s="70"/>
      <c r="Z120" s="72">
        <v>0</v>
      </c>
      <c r="AA120" s="74"/>
      <c r="AB120" s="70"/>
      <c r="AC120" s="72">
        <v>0</v>
      </c>
      <c r="AD120" s="276" t="s">
        <v>68</v>
      </c>
      <c r="AH120" s="3">
        <f t="shared" si="5"/>
        <v>0</v>
      </c>
    </row>
    <row r="121" spans="1:34" ht="15" customHeight="1">
      <c r="A121" s="268">
        <v>14</v>
      </c>
      <c r="B121" s="60">
        <f t="shared" si="31"/>
        <v>0</v>
      </c>
      <c r="C121" s="60">
        <f t="shared" si="32"/>
        <v>9</v>
      </c>
      <c r="D121" s="60">
        <f t="shared" si="33"/>
        <v>0</v>
      </c>
      <c r="E121" s="60">
        <f t="shared" si="34"/>
        <v>0</v>
      </c>
      <c r="F121" s="60">
        <f t="shared" si="35"/>
        <v>0</v>
      </c>
      <c r="G121" s="180">
        <v>139</v>
      </c>
      <c r="H121" s="149" t="s">
        <v>541</v>
      </c>
      <c r="I121" s="150" t="s">
        <v>449</v>
      </c>
      <c r="J121" s="77">
        <v>2006</v>
      </c>
      <c r="K121" s="333"/>
      <c r="L121" s="66" t="s">
        <v>284</v>
      </c>
      <c r="M121" s="182" t="s">
        <v>26</v>
      </c>
      <c r="N121" s="364">
        <v>11</v>
      </c>
      <c r="O121" s="80"/>
      <c r="P121" s="70"/>
      <c r="Q121" s="72">
        <v>0</v>
      </c>
      <c r="R121" s="69" t="s">
        <v>8</v>
      </c>
      <c r="S121" s="70" t="s">
        <v>53</v>
      </c>
      <c r="T121" s="72">
        <v>11</v>
      </c>
      <c r="U121" s="69"/>
      <c r="V121" s="70"/>
      <c r="W121" s="72">
        <v>0</v>
      </c>
      <c r="X121" s="73"/>
      <c r="Y121" s="70"/>
      <c r="Z121" s="72">
        <v>0</v>
      </c>
      <c r="AA121" s="74"/>
      <c r="AB121" s="70"/>
      <c r="AC121" s="72">
        <v>0</v>
      </c>
      <c r="AD121" s="276" t="s">
        <v>236</v>
      </c>
      <c r="AE121" s="31"/>
      <c r="AF121" s="32"/>
      <c r="AG121" s="32"/>
      <c r="AH121" s="3">
        <f t="shared" si="5"/>
        <v>0</v>
      </c>
    </row>
    <row r="122" spans="1:34" ht="15" customHeight="1">
      <c r="A122" s="268">
        <v>15</v>
      </c>
      <c r="B122" s="60">
        <f t="shared" si="31"/>
        <v>7</v>
      </c>
      <c r="C122" s="60">
        <f t="shared" si="32"/>
        <v>0</v>
      </c>
      <c r="D122" s="60">
        <f t="shared" si="33"/>
        <v>0</v>
      </c>
      <c r="E122" s="60">
        <f t="shared" si="34"/>
        <v>0</v>
      </c>
      <c r="F122" s="60">
        <f t="shared" si="35"/>
        <v>0</v>
      </c>
      <c r="G122" s="180">
        <v>119</v>
      </c>
      <c r="H122" s="62" t="s">
        <v>487</v>
      </c>
      <c r="I122" s="63" t="s">
        <v>542</v>
      </c>
      <c r="J122" s="77">
        <v>2005</v>
      </c>
      <c r="K122" s="318"/>
      <c r="L122" s="79" t="s">
        <v>39</v>
      </c>
      <c r="M122" s="182" t="s">
        <v>26</v>
      </c>
      <c r="N122" s="364">
        <v>11</v>
      </c>
      <c r="O122" s="69" t="s">
        <v>7</v>
      </c>
      <c r="P122" s="70" t="s">
        <v>53</v>
      </c>
      <c r="Q122" s="72">
        <v>11</v>
      </c>
      <c r="R122" s="81"/>
      <c r="S122" s="70"/>
      <c r="T122" s="72">
        <v>0</v>
      </c>
      <c r="U122" s="69"/>
      <c r="V122" s="70"/>
      <c r="W122" s="72">
        <v>0</v>
      </c>
      <c r="X122" s="73"/>
      <c r="Y122" s="70"/>
      <c r="Z122" s="72">
        <v>0</v>
      </c>
      <c r="AA122" s="74"/>
      <c r="AB122" s="70"/>
      <c r="AC122" s="72">
        <v>0</v>
      </c>
      <c r="AD122" s="276" t="s">
        <v>236</v>
      </c>
      <c r="AE122" s="55"/>
      <c r="AF122" s="56"/>
      <c r="AG122" s="56"/>
      <c r="AH122" s="3">
        <f t="shared" si="5"/>
        <v>0</v>
      </c>
    </row>
    <row r="123" spans="1:34" ht="15" customHeight="1">
      <c r="A123" s="268">
        <v>16</v>
      </c>
      <c r="B123" s="60">
        <f t="shared" si="31"/>
        <v>0</v>
      </c>
      <c r="C123" s="60">
        <f t="shared" si="32"/>
        <v>0</v>
      </c>
      <c r="D123" s="60">
        <f t="shared" si="33"/>
        <v>0</v>
      </c>
      <c r="E123" s="60">
        <f t="shared" si="34"/>
        <v>7</v>
      </c>
      <c r="F123" s="60">
        <f t="shared" si="35"/>
        <v>0</v>
      </c>
      <c r="G123" s="180">
        <v>145</v>
      </c>
      <c r="H123" s="89" t="s">
        <v>496</v>
      </c>
      <c r="I123" s="336" t="s">
        <v>529</v>
      </c>
      <c r="J123" s="77">
        <v>2005</v>
      </c>
      <c r="K123" s="78"/>
      <c r="L123" s="84" t="s">
        <v>429</v>
      </c>
      <c r="M123" s="182" t="s">
        <v>26</v>
      </c>
      <c r="N123" s="364">
        <v>11</v>
      </c>
      <c r="O123" s="80"/>
      <c r="P123" s="70"/>
      <c r="Q123" s="72">
        <v>0</v>
      </c>
      <c r="R123" s="69"/>
      <c r="S123" s="70"/>
      <c r="T123" s="72">
        <v>0</v>
      </c>
      <c r="U123" s="69"/>
      <c r="V123" s="70"/>
      <c r="W123" s="72">
        <v>0</v>
      </c>
      <c r="X123" s="73" t="s">
        <v>10</v>
      </c>
      <c r="Y123" s="70" t="s">
        <v>53</v>
      </c>
      <c r="Z123" s="72">
        <v>11</v>
      </c>
      <c r="AA123" s="74"/>
      <c r="AB123" s="70"/>
      <c r="AC123" s="72">
        <v>0</v>
      </c>
      <c r="AD123" s="276" t="s">
        <v>236</v>
      </c>
      <c r="AH123" s="3">
        <f t="shared" si="5"/>
        <v>0</v>
      </c>
    </row>
    <row r="124" spans="1:34" ht="15" customHeight="1">
      <c r="A124" s="268">
        <v>17</v>
      </c>
      <c r="B124" s="60">
        <f t="shared" si="31"/>
        <v>8</v>
      </c>
      <c r="C124" s="60">
        <f t="shared" si="32"/>
        <v>0</v>
      </c>
      <c r="D124" s="60">
        <f t="shared" si="33"/>
        <v>0</v>
      </c>
      <c r="E124" s="60">
        <f t="shared" si="34"/>
        <v>0</v>
      </c>
      <c r="F124" s="60">
        <f t="shared" si="35"/>
        <v>0</v>
      </c>
      <c r="G124" s="180">
        <v>107</v>
      </c>
      <c r="H124" s="62" t="s">
        <v>543</v>
      </c>
      <c r="I124" s="63" t="s">
        <v>466</v>
      </c>
      <c r="J124" s="77">
        <v>2005</v>
      </c>
      <c r="K124" s="318"/>
      <c r="L124" s="79" t="s">
        <v>111</v>
      </c>
      <c r="M124" s="182" t="s">
        <v>26</v>
      </c>
      <c r="N124" s="364">
        <v>9</v>
      </c>
      <c r="O124" s="69" t="s">
        <v>7</v>
      </c>
      <c r="P124" s="70" t="s">
        <v>57</v>
      </c>
      <c r="Q124" s="72">
        <v>9</v>
      </c>
      <c r="R124" s="69"/>
      <c r="S124" s="70"/>
      <c r="T124" s="72">
        <v>0</v>
      </c>
      <c r="U124" s="69"/>
      <c r="V124" s="70"/>
      <c r="W124" s="72">
        <v>0</v>
      </c>
      <c r="X124" s="73"/>
      <c r="Y124" s="70"/>
      <c r="Z124" s="72">
        <v>0</v>
      </c>
      <c r="AA124" s="74"/>
      <c r="AB124" s="70"/>
      <c r="AC124" s="72">
        <v>0</v>
      </c>
      <c r="AD124" s="276" t="s">
        <v>544</v>
      </c>
      <c r="AH124" s="3">
        <f t="shared" si="5"/>
        <v>0</v>
      </c>
    </row>
    <row r="125" spans="1:34" ht="15" customHeight="1">
      <c r="A125" s="268">
        <v>18</v>
      </c>
      <c r="B125" s="60">
        <f t="shared" si="31"/>
        <v>0</v>
      </c>
      <c r="C125" s="60">
        <f t="shared" si="32"/>
        <v>0</v>
      </c>
      <c r="D125" s="60">
        <f t="shared" si="33"/>
        <v>8</v>
      </c>
      <c r="E125" s="60">
        <f t="shared" si="34"/>
        <v>0</v>
      </c>
      <c r="F125" s="60">
        <f t="shared" si="35"/>
        <v>0</v>
      </c>
      <c r="G125" s="180">
        <v>142</v>
      </c>
      <c r="H125" s="85" t="s">
        <v>545</v>
      </c>
      <c r="I125" s="86" t="s">
        <v>485</v>
      </c>
      <c r="J125" s="64">
        <v>2006</v>
      </c>
      <c r="K125" s="372"/>
      <c r="L125" s="79" t="s">
        <v>39</v>
      </c>
      <c r="M125" s="182" t="s">
        <v>26</v>
      </c>
      <c r="N125" s="364">
        <v>9</v>
      </c>
      <c r="O125" s="80"/>
      <c r="P125" s="70"/>
      <c r="Q125" s="72">
        <v>0</v>
      </c>
      <c r="R125" s="69"/>
      <c r="S125" s="70"/>
      <c r="T125" s="72">
        <v>0</v>
      </c>
      <c r="U125" s="69" t="s">
        <v>9</v>
      </c>
      <c r="V125" s="70" t="s">
        <v>57</v>
      </c>
      <c r="W125" s="72">
        <v>9</v>
      </c>
      <c r="X125" s="73"/>
      <c r="Y125" s="70"/>
      <c r="Z125" s="72">
        <v>0</v>
      </c>
      <c r="AA125" s="74"/>
      <c r="AB125" s="70"/>
      <c r="AC125" s="72">
        <v>0</v>
      </c>
      <c r="AD125" s="276" t="s">
        <v>544</v>
      </c>
      <c r="AH125" s="3">
        <f t="shared" si="5"/>
        <v>0</v>
      </c>
    </row>
    <row r="126" spans="1:34" ht="15" customHeight="1">
      <c r="A126" s="268">
        <v>19</v>
      </c>
      <c r="B126" s="60">
        <f t="shared" si="31"/>
        <v>9</v>
      </c>
      <c r="C126" s="60">
        <f t="shared" si="32"/>
        <v>0</v>
      </c>
      <c r="D126" s="60">
        <f t="shared" si="33"/>
        <v>0</v>
      </c>
      <c r="E126" s="60">
        <f t="shared" si="34"/>
        <v>0</v>
      </c>
      <c r="F126" s="60">
        <f t="shared" si="35"/>
        <v>0</v>
      </c>
      <c r="G126" s="180">
        <v>133</v>
      </c>
      <c r="H126" s="89" t="s">
        <v>546</v>
      </c>
      <c r="I126" s="90" t="s">
        <v>474</v>
      </c>
      <c r="J126" s="77">
        <v>2006</v>
      </c>
      <c r="K126" s="373"/>
      <c r="L126" s="79" t="s">
        <v>215</v>
      </c>
      <c r="M126" s="182" t="s">
        <v>26</v>
      </c>
      <c r="N126" s="364">
        <v>8</v>
      </c>
      <c r="O126" s="69" t="s">
        <v>7</v>
      </c>
      <c r="P126" s="70" t="s">
        <v>61</v>
      </c>
      <c r="Q126" s="72">
        <v>8</v>
      </c>
      <c r="R126" s="69"/>
      <c r="S126" s="70"/>
      <c r="T126" s="72">
        <v>0</v>
      </c>
      <c r="U126" s="69"/>
      <c r="V126" s="70"/>
      <c r="W126" s="72">
        <v>0</v>
      </c>
      <c r="X126" s="73"/>
      <c r="Y126" s="70"/>
      <c r="Z126" s="72">
        <v>0</v>
      </c>
      <c r="AA126" s="74"/>
      <c r="AB126" s="70"/>
      <c r="AC126" s="72">
        <v>0</v>
      </c>
      <c r="AD126" s="276" t="s">
        <v>547</v>
      </c>
      <c r="AH126" s="3">
        <f t="shared" si="5"/>
        <v>0</v>
      </c>
    </row>
    <row r="127" spans="1:34" ht="15" customHeight="1">
      <c r="A127" s="268">
        <v>20</v>
      </c>
      <c r="B127" s="60">
        <f t="shared" si="31"/>
        <v>0</v>
      </c>
      <c r="C127" s="60">
        <f t="shared" si="32"/>
        <v>0</v>
      </c>
      <c r="D127" s="60">
        <f t="shared" si="33"/>
        <v>9</v>
      </c>
      <c r="E127" s="60">
        <f t="shared" si="34"/>
        <v>0</v>
      </c>
      <c r="F127" s="60">
        <f t="shared" si="35"/>
        <v>0</v>
      </c>
      <c r="G127" s="180">
        <v>122</v>
      </c>
      <c r="H127" s="85" t="s">
        <v>548</v>
      </c>
      <c r="I127" s="86" t="s">
        <v>529</v>
      </c>
      <c r="J127" s="87">
        <v>2006</v>
      </c>
      <c r="K127" s="374"/>
      <c r="L127" s="79" t="s">
        <v>39</v>
      </c>
      <c r="M127" s="182" t="s">
        <v>26</v>
      </c>
      <c r="N127" s="364">
        <v>8</v>
      </c>
      <c r="O127" s="80"/>
      <c r="P127" s="70"/>
      <c r="Q127" s="72">
        <v>0</v>
      </c>
      <c r="R127" s="81"/>
      <c r="S127" s="70"/>
      <c r="T127" s="72">
        <v>0</v>
      </c>
      <c r="U127" s="69" t="s">
        <v>9</v>
      </c>
      <c r="V127" s="70" t="s">
        <v>61</v>
      </c>
      <c r="W127" s="72">
        <v>8</v>
      </c>
      <c r="X127" s="73"/>
      <c r="Y127" s="70"/>
      <c r="Z127" s="72">
        <v>0</v>
      </c>
      <c r="AA127" s="74"/>
      <c r="AB127" s="70"/>
      <c r="AC127" s="72">
        <v>0</v>
      </c>
      <c r="AD127" s="276" t="s">
        <v>547</v>
      </c>
      <c r="AH127" s="3">
        <f t="shared" si="5"/>
        <v>0</v>
      </c>
    </row>
    <row r="128" spans="1:34" ht="15" customHeight="1">
      <c r="A128" s="268">
        <v>21</v>
      </c>
      <c r="B128" s="60">
        <f t="shared" si="31"/>
        <v>0</v>
      </c>
      <c r="C128" s="60">
        <f t="shared" si="32"/>
        <v>10</v>
      </c>
      <c r="D128" s="60">
        <f t="shared" si="33"/>
        <v>0</v>
      </c>
      <c r="E128" s="60">
        <f t="shared" si="34"/>
        <v>0</v>
      </c>
      <c r="F128" s="60">
        <f t="shared" si="35"/>
        <v>0</v>
      </c>
      <c r="G128" s="180">
        <v>101</v>
      </c>
      <c r="H128" s="62" t="s">
        <v>549</v>
      </c>
      <c r="I128" s="63" t="s">
        <v>449</v>
      </c>
      <c r="J128" s="77">
        <v>2005</v>
      </c>
      <c r="K128" s="320"/>
      <c r="L128" s="79" t="s">
        <v>550</v>
      </c>
      <c r="M128" s="182" t="s">
        <v>26</v>
      </c>
      <c r="N128" s="364">
        <v>7</v>
      </c>
      <c r="O128" s="80"/>
      <c r="P128" s="70"/>
      <c r="Q128" s="72">
        <v>0</v>
      </c>
      <c r="R128" s="81" t="s">
        <v>8</v>
      </c>
      <c r="S128" s="70" t="s">
        <v>36</v>
      </c>
      <c r="T128" s="72">
        <v>7</v>
      </c>
      <c r="U128" s="69"/>
      <c r="V128" s="70"/>
      <c r="W128" s="72">
        <v>0</v>
      </c>
      <c r="X128" s="73"/>
      <c r="Y128" s="70"/>
      <c r="Z128" s="72">
        <v>0</v>
      </c>
      <c r="AA128" s="74"/>
      <c r="AB128" s="70"/>
      <c r="AC128" s="72">
        <v>0</v>
      </c>
      <c r="AD128" s="270">
        <v>21</v>
      </c>
      <c r="AH128" s="3">
        <f t="shared" si="5"/>
        <v>0</v>
      </c>
    </row>
    <row r="129" spans="1:34" ht="15" customHeight="1">
      <c r="A129" s="268">
        <v>22</v>
      </c>
      <c r="B129" s="60">
        <f t="shared" si="31"/>
        <v>0</v>
      </c>
      <c r="C129" s="60">
        <f t="shared" si="32"/>
        <v>11</v>
      </c>
      <c r="D129" s="60">
        <f t="shared" si="33"/>
        <v>0</v>
      </c>
      <c r="E129" s="60">
        <f t="shared" si="34"/>
        <v>0</v>
      </c>
      <c r="F129" s="60">
        <f t="shared" si="35"/>
        <v>0</v>
      </c>
      <c r="G129" s="180">
        <v>140</v>
      </c>
      <c r="H129" s="85" t="s">
        <v>551</v>
      </c>
      <c r="I129" s="86" t="s">
        <v>425</v>
      </c>
      <c r="J129" s="64">
        <v>2006</v>
      </c>
      <c r="K129" s="372"/>
      <c r="L129" s="66" t="s">
        <v>85</v>
      </c>
      <c r="M129" s="182" t="s">
        <v>26</v>
      </c>
      <c r="N129" s="364">
        <v>6</v>
      </c>
      <c r="O129" s="80"/>
      <c r="P129" s="70"/>
      <c r="Q129" s="72">
        <v>0</v>
      </c>
      <c r="R129" s="69" t="s">
        <v>8</v>
      </c>
      <c r="S129" s="70" t="s">
        <v>65</v>
      </c>
      <c r="T129" s="72">
        <v>6</v>
      </c>
      <c r="U129" s="69"/>
      <c r="V129" s="70"/>
      <c r="W129" s="72">
        <v>0</v>
      </c>
      <c r="X129" s="73"/>
      <c r="Y129" s="70"/>
      <c r="Z129" s="72">
        <v>0</v>
      </c>
      <c r="AA129" s="74"/>
      <c r="AB129" s="70"/>
      <c r="AC129" s="72">
        <v>0</v>
      </c>
      <c r="AD129" s="270">
        <v>22</v>
      </c>
      <c r="AH129" s="3">
        <f t="shared" si="5"/>
        <v>0</v>
      </c>
    </row>
    <row r="130" spans="1:34" ht="15" customHeight="1">
      <c r="A130" s="268">
        <v>23</v>
      </c>
      <c r="B130" s="60">
        <f t="shared" si="31"/>
        <v>0</v>
      </c>
      <c r="C130" s="60">
        <f t="shared" si="32"/>
        <v>12</v>
      </c>
      <c r="D130" s="60">
        <f t="shared" si="33"/>
        <v>0</v>
      </c>
      <c r="E130" s="60">
        <f t="shared" si="34"/>
        <v>0</v>
      </c>
      <c r="F130" s="60">
        <f t="shared" si="35"/>
        <v>0</v>
      </c>
      <c r="G130" s="180">
        <v>126</v>
      </c>
      <c r="H130" s="85" t="s">
        <v>552</v>
      </c>
      <c r="I130" s="86" t="s">
        <v>516</v>
      </c>
      <c r="J130" s="64">
        <v>2006</v>
      </c>
      <c r="K130" s="65"/>
      <c r="L130" s="66" t="s">
        <v>85</v>
      </c>
      <c r="M130" s="182" t="s">
        <v>26</v>
      </c>
      <c r="N130" s="364">
        <v>5</v>
      </c>
      <c r="O130" s="80"/>
      <c r="P130" s="70"/>
      <c r="Q130" s="72">
        <v>0</v>
      </c>
      <c r="R130" s="69" t="s">
        <v>8</v>
      </c>
      <c r="S130" s="70" t="s">
        <v>45</v>
      </c>
      <c r="T130" s="72">
        <v>5</v>
      </c>
      <c r="U130" s="81"/>
      <c r="V130" s="70"/>
      <c r="W130" s="72">
        <v>0</v>
      </c>
      <c r="X130" s="82"/>
      <c r="Y130" s="70"/>
      <c r="Z130" s="72">
        <v>0</v>
      </c>
      <c r="AA130" s="83"/>
      <c r="AB130" s="70"/>
      <c r="AC130" s="72">
        <v>0</v>
      </c>
      <c r="AD130" s="270">
        <v>23</v>
      </c>
      <c r="AH130" s="3">
        <f t="shared" si="5"/>
        <v>0</v>
      </c>
    </row>
    <row r="131" spans="1:34" ht="15" customHeight="1">
      <c r="A131" s="268">
        <v>24</v>
      </c>
      <c r="B131" s="60">
        <f t="shared" si="31"/>
        <v>0</v>
      </c>
      <c r="C131" s="60">
        <f t="shared" si="32"/>
        <v>13</v>
      </c>
      <c r="D131" s="60">
        <f t="shared" si="33"/>
        <v>0</v>
      </c>
      <c r="E131" s="60">
        <f t="shared" si="34"/>
        <v>0</v>
      </c>
      <c r="F131" s="60">
        <f t="shared" si="35"/>
        <v>0</v>
      </c>
      <c r="G131" s="180">
        <v>136</v>
      </c>
      <c r="H131" s="62" t="s">
        <v>447</v>
      </c>
      <c r="I131" s="181" t="s">
        <v>553</v>
      </c>
      <c r="J131" s="77">
        <v>2006</v>
      </c>
      <c r="K131" s="318"/>
      <c r="L131" s="79" t="s">
        <v>31</v>
      </c>
      <c r="M131" s="182" t="s">
        <v>26</v>
      </c>
      <c r="N131" s="364">
        <v>4</v>
      </c>
      <c r="O131" s="80"/>
      <c r="P131" s="70"/>
      <c r="Q131" s="72">
        <v>0</v>
      </c>
      <c r="R131" s="69" t="s">
        <v>8</v>
      </c>
      <c r="S131" s="70" t="s">
        <v>52</v>
      </c>
      <c r="T131" s="72">
        <v>4</v>
      </c>
      <c r="U131" s="69"/>
      <c r="V131" s="70"/>
      <c r="W131" s="72">
        <v>0</v>
      </c>
      <c r="X131" s="73"/>
      <c r="Y131" s="70"/>
      <c r="Z131" s="72">
        <v>0</v>
      </c>
      <c r="AA131" s="74"/>
      <c r="AB131" s="70"/>
      <c r="AC131" s="72">
        <v>0</v>
      </c>
      <c r="AD131" s="270">
        <v>24</v>
      </c>
      <c r="AH131" s="3">
        <f t="shared" si="5"/>
        <v>0</v>
      </c>
    </row>
    <row r="132" spans="1:34" ht="15" customHeight="1">
      <c r="A132" s="268">
        <v>25</v>
      </c>
      <c r="B132" s="60">
        <f t="shared" si="31"/>
        <v>0</v>
      </c>
      <c r="C132" s="60">
        <f t="shared" si="32"/>
        <v>14</v>
      </c>
      <c r="D132" s="60">
        <f t="shared" si="33"/>
        <v>0</v>
      </c>
      <c r="E132" s="60">
        <f t="shared" si="34"/>
        <v>0</v>
      </c>
      <c r="F132" s="60">
        <f t="shared" si="35"/>
        <v>0</v>
      </c>
      <c r="G132" s="180">
        <v>135</v>
      </c>
      <c r="H132" s="62" t="s">
        <v>554</v>
      </c>
      <c r="I132" s="181" t="s">
        <v>458</v>
      </c>
      <c r="J132" s="77">
        <v>2006</v>
      </c>
      <c r="K132" s="371"/>
      <c r="L132" s="79" t="s">
        <v>550</v>
      </c>
      <c r="M132" s="182" t="s">
        <v>26</v>
      </c>
      <c r="N132" s="364">
        <v>3</v>
      </c>
      <c r="O132" s="80"/>
      <c r="P132" s="70"/>
      <c r="Q132" s="72">
        <v>0</v>
      </c>
      <c r="R132" s="69" t="s">
        <v>8</v>
      </c>
      <c r="S132" s="70" t="s">
        <v>74</v>
      </c>
      <c r="T132" s="72">
        <v>3</v>
      </c>
      <c r="U132" s="69"/>
      <c r="V132" s="70"/>
      <c r="W132" s="72">
        <v>0</v>
      </c>
      <c r="X132" s="73"/>
      <c r="Y132" s="70"/>
      <c r="Z132" s="72">
        <v>0</v>
      </c>
      <c r="AA132" s="74"/>
      <c r="AB132" s="70"/>
      <c r="AC132" s="72">
        <v>0</v>
      </c>
      <c r="AD132" s="270">
        <v>25</v>
      </c>
      <c r="AH132" s="3">
        <f t="shared" si="5"/>
        <v>0</v>
      </c>
    </row>
    <row r="133" spans="1:34" ht="15" customHeight="1" hidden="1">
      <c r="A133" s="268">
        <v>26</v>
      </c>
      <c r="B133" s="60">
        <f t="shared" si="31"/>
        <v>0</v>
      </c>
      <c r="C133" s="60">
        <f t="shared" si="32"/>
        <v>0</v>
      </c>
      <c r="D133" s="60">
        <f t="shared" si="33"/>
        <v>0</v>
      </c>
      <c r="E133" s="60">
        <f t="shared" si="34"/>
        <v>0</v>
      </c>
      <c r="F133" s="60">
        <f t="shared" si="35"/>
        <v>0</v>
      </c>
      <c r="G133" s="180">
        <v>102</v>
      </c>
      <c r="H133" s="149" t="s">
        <v>555</v>
      </c>
      <c r="I133" s="224" t="s">
        <v>556</v>
      </c>
      <c r="J133" s="77">
        <v>2005</v>
      </c>
      <c r="K133" s="333"/>
      <c r="L133" s="79" t="s">
        <v>557</v>
      </c>
      <c r="M133" s="182" t="s">
        <v>26</v>
      </c>
      <c r="N133" s="364">
        <f aca="true" t="shared" si="36" ref="N133:N157">IF(AND($AA$3&gt;"",AA133&gt;""),Q133+T133+W133+Z133+AC133-MIN(Q133,T133,W133,Z133,AC133),IF(AND($AA$3&gt;"",AA133=""),Q133+T133+W133+Z133+AC133-MIN(Q133,T133,W133,Z133,AC133),IF(AND($AA$3="",X133&gt;""),Q133+T133+W133+Z133-MIN(Q133,T133,W133,Z133),IF(AND($AA$3="",X133=""),Q133+T133+W133+Z133-MIN(Q133,T133,W133,Z133)))))</f>
        <v>0</v>
      </c>
      <c r="O133" s="80"/>
      <c r="P133" s="70">
        <f>IF(O133="","",IF(VLOOKUP($G133,'[1]I.'!$B$7:$AP$324,38,0)&gt;0,VLOOKUP($G133,'[1]I.'!$B$7:$AP$324,38,0),""))</f>
        <v>0</v>
      </c>
      <c r="Q133" s="72">
        <f>IF(ISNUMBER(VLOOKUP(P133,$AE$4:$AG$99,2,0)),VLOOKUP(P133,$AE$4:$AG$99,2,0),0)</f>
        <v>0</v>
      </c>
      <c r="R133" s="81"/>
      <c r="S133" s="70">
        <f>IF(R133="","",IF(VLOOKUP($G133,'[1]II.'!$B$7:$AO$324,38,0)&gt;0,VLOOKUP($G133,'[1]II.'!$B$7:$AO$324,38,0),""))</f>
        <v>0</v>
      </c>
      <c r="T133" s="72">
        <f>IF(ISNUMBER(VLOOKUP(S133,$AE$4:$AG$99,2,0)),VLOOKUP(S133,$AE$4:$AG$99,2,0),0)</f>
        <v>0</v>
      </c>
      <c r="U133" s="81"/>
      <c r="V133" s="70">
        <f>IF(U133="","",IF(VLOOKUP($G133,'[1]III.'!$B$7:$AO$324,38,0)&gt;0,VLOOKUP($G133,'[1]III.'!$B$7:$AO$324,38,0),""))</f>
        <v>0</v>
      </c>
      <c r="W133" s="72">
        <f>IF(OR(ISNUMBER(VLOOKUP(V133,$AE$4:$AG$99,2,0)),ISTEXT(VLOOKUP(V133,$AE$4:$AG$99,2,0))),VLOOKUP(V133,$AE$4:$AG$99,2,0),0)</f>
        <v>0</v>
      </c>
      <c r="X133" s="82"/>
      <c r="Y133" s="70">
        <f>IF(X133="","",IF(VLOOKUP($G133,'[1]IV.'!$B$7:$AP$324,39,0)&gt;0,VLOOKUP($G133,'[1]IV.'!$B$7:$AP$324,39,0),""))</f>
        <v>0</v>
      </c>
      <c r="Z133" s="72">
        <f aca="true" t="shared" si="37" ref="Z133:Z157">IF(OR(ISNUMBER(VLOOKUP(Y133,$AE$4:$AG$99,2,0)),ISTEXT(VLOOKUP(Y133,$AE$4:$AG$99,2,0))),VLOOKUP(Y133,$AE$4:$AG$99,2,0),0)</f>
        <v>0</v>
      </c>
      <c r="AA133" s="83"/>
      <c r="AB133" s="70">
        <f>IF(AA133="","",IF(VLOOKUP($G133,'[1]V.'!$B$7:$AO$324,38,0)&gt;0,VLOOKUP($G133,'[1]V.'!$B$7:$AO$324,38,0),""))</f>
        <v>0</v>
      </c>
      <c r="AC133" s="72">
        <f aca="true" t="shared" si="38" ref="AC133:AC157">IF(OR(ISNUMBER(VLOOKUP(AB133,$AE$4:$AG$99,3,0)),ISTEXT(VLOOKUP(AB133,$AE$4:$AG$99,3,0))),VLOOKUP(AB133,$AE$4:$AG$99,3,0),0)</f>
        <v>0</v>
      </c>
      <c r="AD133" s="276" t="e">
        <f>#N/A</f>
        <v>#N/A</v>
      </c>
      <c r="AH133" s="3">
        <f t="shared" si="5"/>
        <v>0</v>
      </c>
    </row>
    <row r="134" spans="1:34" ht="15" customHeight="1" hidden="1">
      <c r="A134" s="268">
        <v>27</v>
      </c>
      <c r="B134" s="60">
        <f t="shared" si="31"/>
        <v>0</v>
      </c>
      <c r="C134" s="60">
        <f t="shared" si="32"/>
        <v>0</v>
      </c>
      <c r="D134" s="60">
        <f t="shared" si="33"/>
        <v>0</v>
      </c>
      <c r="E134" s="60">
        <f t="shared" si="34"/>
        <v>0</v>
      </c>
      <c r="F134" s="60">
        <f t="shared" si="35"/>
        <v>0</v>
      </c>
      <c r="G134" s="180">
        <v>109</v>
      </c>
      <c r="H134" s="62" t="s">
        <v>558</v>
      </c>
      <c r="I134" s="181" t="s">
        <v>559</v>
      </c>
      <c r="J134" s="77">
        <v>2005</v>
      </c>
      <c r="K134" s="78"/>
      <c r="L134" s="79" t="s">
        <v>560</v>
      </c>
      <c r="M134" s="182" t="s">
        <v>26</v>
      </c>
      <c r="N134" s="364">
        <f t="shared" si="36"/>
        <v>0</v>
      </c>
      <c r="O134" s="80"/>
      <c r="P134" s="70">
        <f>IF(O134="","",IF(VLOOKUP($G134,'[1]I.'!$B$7:$AP$324,38,0)&gt;0,VLOOKUP($G134,'[1]I.'!$B$7:$AP$324,38,0),""))</f>
        <v>0</v>
      </c>
      <c r="Q134" s="72">
        <f>IF(OR(ISNUMBER(VLOOKUP(P134,$AE$4:$AG$99,2,0)),ISTEXT(VLOOKUP(P134,$AE$4:$AG$99,2,0))),VLOOKUP(P134,$AE$4:$AG$99,2,0),0)</f>
        <v>0</v>
      </c>
      <c r="R134" s="81"/>
      <c r="S134" s="70">
        <f>IF(R134="","",IF(VLOOKUP($G134,'[1]II.'!$B$7:$AO$324,38,0)&gt;0,VLOOKUP($G134,'[1]II.'!$B$7:$AO$324,38,0),""))</f>
        <v>0</v>
      </c>
      <c r="T134" s="72">
        <f>IF(OR(ISNUMBER(VLOOKUP(S134,$AE$4:$AG$99,2,0)),ISTEXT(VLOOKUP(S134,$AE$4:$AG$99,2,0))),VLOOKUP(S134,$AE$4:$AG$99,2,0),0)</f>
        <v>0</v>
      </c>
      <c r="U134" s="69"/>
      <c r="V134" s="70">
        <f>IF(U134="","",IF(VLOOKUP($G134,'[1]III.'!$B$7:$AO$324,38,0)&gt;0,VLOOKUP($G134,'[1]III.'!$B$7:$AO$324,38,0),""))</f>
        <v>0</v>
      </c>
      <c r="W134" s="72">
        <f aca="true" t="shared" si="39" ref="W134:W137">IF(ISNUMBER(VLOOKUP(V134,$AE$4:$AG$99,2,0)),VLOOKUP(V134,$AE$4:$AG$99,2,0),0)</f>
        <v>0</v>
      </c>
      <c r="X134" s="73"/>
      <c r="Y134" s="70">
        <f>IF(X134="","",IF(VLOOKUP($G134,'[1]IV.'!$B$7:$AP$324,39,0)&gt;0,VLOOKUP($G134,'[1]IV.'!$B$7:$AP$324,39,0),""))</f>
        <v>0</v>
      </c>
      <c r="Z134" s="72">
        <f t="shared" si="37"/>
        <v>0</v>
      </c>
      <c r="AA134" s="74"/>
      <c r="AB134" s="70">
        <f>IF(AA134="","",IF(VLOOKUP($G134,'[1]V.'!$B$7:$AO$324,38,0)&gt;0,VLOOKUP($G134,'[1]V.'!$B$7:$AO$324,38,0),""))</f>
        <v>0</v>
      </c>
      <c r="AC134" s="72">
        <f t="shared" si="38"/>
        <v>0</v>
      </c>
      <c r="AD134" s="276" t="e">
        <f>#N/A</f>
        <v>#N/A</v>
      </c>
      <c r="AH134" s="3">
        <f t="shared" si="5"/>
        <v>0</v>
      </c>
    </row>
    <row r="135" spans="1:34" ht="15" customHeight="1" hidden="1">
      <c r="A135" s="268">
        <v>28</v>
      </c>
      <c r="B135" s="60">
        <f t="shared" si="31"/>
        <v>0</v>
      </c>
      <c r="C135" s="60">
        <f t="shared" si="32"/>
        <v>0</v>
      </c>
      <c r="D135" s="60">
        <f t="shared" si="33"/>
        <v>0</v>
      </c>
      <c r="E135" s="60">
        <f t="shared" si="34"/>
        <v>0</v>
      </c>
      <c r="F135" s="60">
        <f t="shared" si="35"/>
        <v>0</v>
      </c>
      <c r="G135" s="180">
        <v>110</v>
      </c>
      <c r="H135" s="62" t="s">
        <v>457</v>
      </c>
      <c r="I135" s="181" t="s">
        <v>529</v>
      </c>
      <c r="J135" s="77">
        <v>2006</v>
      </c>
      <c r="K135" s="318"/>
      <c r="L135" s="79" t="s">
        <v>85</v>
      </c>
      <c r="M135" s="182" t="s">
        <v>26</v>
      </c>
      <c r="N135" s="364">
        <f t="shared" si="36"/>
        <v>0</v>
      </c>
      <c r="O135" s="80"/>
      <c r="P135" s="70">
        <f>IF(O135="","",IF(VLOOKUP($G135,'[1]I.'!$B$7:$AP$324,38,0)&gt;0,VLOOKUP($G135,'[1]I.'!$B$7:$AP$324,38,0),""))</f>
        <v>0</v>
      </c>
      <c r="Q135" s="72">
        <f aca="true" t="shared" si="40" ref="Q135:Q136">IF(ISNUMBER(VLOOKUP(P135,$AE$4:$AG$99,2,0)),VLOOKUP(P135,$AE$4:$AG$99,2,0),0)</f>
        <v>0</v>
      </c>
      <c r="R135" s="81"/>
      <c r="S135" s="70">
        <f>IF(R135="","",IF(VLOOKUP($G135,'[1]II.'!$B$7:$AO$324,38,0)&gt;0,VLOOKUP($G135,'[1]II.'!$B$7:$AO$324,38,0),""))</f>
        <v>0</v>
      </c>
      <c r="T135" s="72">
        <f aca="true" t="shared" si="41" ref="T135:T136">IF(ISNUMBER(VLOOKUP(S135,$AE$4:$AG$99,2,0)),VLOOKUP(S135,$AE$4:$AG$99,2,0),0)</f>
        <v>0</v>
      </c>
      <c r="U135" s="69"/>
      <c r="V135" s="70">
        <f>IF(U135="","",IF(VLOOKUP($G135,'[1]III.'!$B$7:$AO$324,38,0)&gt;0,VLOOKUP($G135,'[1]III.'!$B$7:$AO$324,38,0),""))</f>
        <v>0</v>
      </c>
      <c r="W135" s="72">
        <f t="shared" si="39"/>
        <v>0</v>
      </c>
      <c r="X135" s="73"/>
      <c r="Y135" s="70">
        <f>IF(X135="","",IF(VLOOKUP($G135,'[1]IV.'!$B$7:$AP$324,39,0)&gt;0,VLOOKUP($G135,'[1]IV.'!$B$7:$AP$324,39,0),""))</f>
        <v>0</v>
      </c>
      <c r="Z135" s="72">
        <f t="shared" si="37"/>
        <v>0</v>
      </c>
      <c r="AA135" s="74"/>
      <c r="AB135" s="70">
        <f>IF(AA135="","",IF(VLOOKUP($G135,'[1]V.'!$B$7:$AO$324,38,0)&gt;0,VLOOKUP($G135,'[1]V.'!$B$7:$AO$324,38,0),""))</f>
        <v>0</v>
      </c>
      <c r="AC135" s="72">
        <f t="shared" si="38"/>
        <v>0</v>
      </c>
      <c r="AD135" s="276" t="e">
        <f>#N/A</f>
        <v>#N/A</v>
      </c>
      <c r="AH135" s="3">
        <f t="shared" si="5"/>
        <v>0</v>
      </c>
    </row>
    <row r="136" spans="1:34" ht="15" customHeight="1" hidden="1">
      <c r="A136" s="268">
        <v>29</v>
      </c>
      <c r="B136" s="60">
        <f t="shared" si="31"/>
        <v>0</v>
      </c>
      <c r="C136" s="60">
        <f t="shared" si="32"/>
        <v>0</v>
      </c>
      <c r="D136" s="60">
        <f t="shared" si="33"/>
        <v>0</v>
      </c>
      <c r="E136" s="60">
        <f t="shared" si="34"/>
        <v>0</v>
      </c>
      <c r="F136" s="60">
        <f t="shared" si="35"/>
        <v>0</v>
      </c>
      <c r="G136" s="180">
        <v>111</v>
      </c>
      <c r="H136" s="85" t="s">
        <v>561</v>
      </c>
      <c r="I136" s="232" t="s">
        <v>483</v>
      </c>
      <c r="J136" s="64">
        <v>2005</v>
      </c>
      <c r="K136" s="333"/>
      <c r="L136" s="79" t="s">
        <v>39</v>
      </c>
      <c r="M136" s="182" t="s">
        <v>26</v>
      </c>
      <c r="N136" s="364">
        <f t="shared" si="36"/>
        <v>0</v>
      </c>
      <c r="O136" s="80"/>
      <c r="P136" s="70">
        <f>IF(O136="","",IF(VLOOKUP($G136,'[1]I.'!$B$7:$AP$324,38,0)&gt;0,VLOOKUP($G136,'[1]I.'!$B$7:$AP$324,38,0),""))</f>
        <v>0</v>
      </c>
      <c r="Q136" s="72">
        <f t="shared" si="40"/>
        <v>0</v>
      </c>
      <c r="R136" s="81"/>
      <c r="S136" s="70">
        <f>IF(R136="","",IF(VLOOKUP($G136,'[1]II.'!$B$7:$AO$324,38,0)&gt;0,VLOOKUP($G136,'[1]II.'!$B$7:$AO$324,38,0),""))</f>
        <v>0</v>
      </c>
      <c r="T136" s="72">
        <f t="shared" si="41"/>
        <v>0</v>
      </c>
      <c r="U136" s="69"/>
      <c r="V136" s="70">
        <f>IF(U136="","",IF(VLOOKUP($G136,'[1]III.'!$B$7:$AO$324,38,0)&gt;0,VLOOKUP($G136,'[1]III.'!$B$7:$AO$324,38,0),""))</f>
        <v>0</v>
      </c>
      <c r="W136" s="72">
        <f t="shared" si="39"/>
        <v>0</v>
      </c>
      <c r="X136" s="73"/>
      <c r="Y136" s="70">
        <f>IF(X136="","",IF(VLOOKUP($G136,'[1]IV.'!$B$7:$AP$324,39,0)&gt;0,VLOOKUP($G136,'[1]IV.'!$B$7:$AP$324,39,0),""))</f>
        <v>0</v>
      </c>
      <c r="Z136" s="72">
        <f t="shared" si="37"/>
        <v>0</v>
      </c>
      <c r="AA136" s="74"/>
      <c r="AB136" s="70">
        <f>IF(AA136="","",IF(VLOOKUP($G136,'[1]V.'!$B$7:$AO$324,38,0)&gt;0,VLOOKUP($G136,'[1]V.'!$B$7:$AO$324,38,0),""))</f>
        <v>0</v>
      </c>
      <c r="AC136" s="72">
        <f t="shared" si="38"/>
        <v>0</v>
      </c>
      <c r="AD136" s="276" t="e">
        <f>#N/A</f>
        <v>#N/A</v>
      </c>
      <c r="AH136" s="3">
        <f t="shared" si="5"/>
        <v>0</v>
      </c>
    </row>
    <row r="137" spans="1:34" ht="15" customHeight="1" hidden="1">
      <c r="A137" s="268">
        <v>30</v>
      </c>
      <c r="B137" s="60">
        <f t="shared" si="31"/>
        <v>0</v>
      </c>
      <c r="C137" s="60">
        <f t="shared" si="32"/>
        <v>0</v>
      </c>
      <c r="D137" s="60">
        <f t="shared" si="33"/>
        <v>0</v>
      </c>
      <c r="E137" s="60">
        <f t="shared" si="34"/>
        <v>0</v>
      </c>
      <c r="F137" s="60">
        <f t="shared" si="35"/>
        <v>0</v>
      </c>
      <c r="G137" s="180">
        <v>112</v>
      </c>
      <c r="H137" s="149" t="s">
        <v>562</v>
      </c>
      <c r="I137" s="224" t="s">
        <v>506</v>
      </c>
      <c r="J137" s="77">
        <v>2005</v>
      </c>
      <c r="K137" s="318"/>
      <c r="L137" s="66" t="s">
        <v>111</v>
      </c>
      <c r="M137" s="182" t="s">
        <v>26</v>
      </c>
      <c r="N137" s="364">
        <f t="shared" si="36"/>
        <v>0</v>
      </c>
      <c r="O137" s="80"/>
      <c r="P137" s="70">
        <f>IF(O137="","",IF(VLOOKUP($G137,'[1]I.'!$B$7:$AP$324,38,0)&gt;0,VLOOKUP($G137,'[1]I.'!$B$7:$AP$324,38,0),""))</f>
        <v>0</v>
      </c>
      <c r="Q137" s="72">
        <f aca="true" t="shared" si="42" ref="Q137:Q138">IF(OR(ISNUMBER(VLOOKUP(P137,$AE$4:$AG$99,2,0)),ISTEXT(VLOOKUP(P137,$AE$4:$AG$99,2,0))),VLOOKUP(P137,$AE$4:$AG$99,2,0),0)</f>
        <v>0</v>
      </c>
      <c r="R137" s="81"/>
      <c r="S137" s="70">
        <f>IF(R137="","",IF(VLOOKUP($G137,'[1]II.'!$B$7:$AO$324,38,0)&gt;0,VLOOKUP($G137,'[1]II.'!$B$7:$AO$324,38,0),""))</f>
        <v>0</v>
      </c>
      <c r="T137" s="72">
        <f aca="true" t="shared" si="43" ref="T137:T138">IF(OR(ISNUMBER(VLOOKUP(S137,$AE$4:$AG$99,2,0)),ISTEXT(VLOOKUP(S137,$AE$4:$AG$99,2,0))),VLOOKUP(S137,$AE$4:$AG$99,2,0),0)</f>
        <v>0</v>
      </c>
      <c r="U137" s="69"/>
      <c r="V137" s="70">
        <f>IF(U137="","",IF(VLOOKUP($G137,'[1]III.'!$B$7:$AO$324,38,0)&gt;0,VLOOKUP($G137,'[1]III.'!$B$7:$AO$324,38,0),""))</f>
        <v>0</v>
      </c>
      <c r="W137" s="72">
        <f t="shared" si="39"/>
        <v>0</v>
      </c>
      <c r="X137" s="73"/>
      <c r="Y137" s="70">
        <f>IF(X137="","",IF(VLOOKUP($G137,'[1]IV.'!$B$7:$AP$324,39,0)&gt;0,VLOOKUP($G137,'[1]IV.'!$B$7:$AP$324,39,0),""))</f>
        <v>0</v>
      </c>
      <c r="Z137" s="72">
        <f t="shared" si="37"/>
        <v>0</v>
      </c>
      <c r="AA137" s="74"/>
      <c r="AB137" s="70">
        <f>IF(AA137="","",IF(VLOOKUP($G137,'[1]V.'!$B$7:$AO$324,38,0)&gt;0,VLOOKUP($G137,'[1]V.'!$B$7:$AO$324,38,0),""))</f>
        <v>0</v>
      </c>
      <c r="AC137" s="72">
        <f t="shared" si="38"/>
        <v>0</v>
      </c>
      <c r="AD137" s="276" t="e">
        <f>#N/A</f>
        <v>#N/A</v>
      </c>
      <c r="AH137" s="3">
        <f t="shared" si="5"/>
        <v>0</v>
      </c>
    </row>
    <row r="138" spans="1:34" ht="15" customHeight="1" hidden="1">
      <c r="A138" s="268">
        <v>31</v>
      </c>
      <c r="B138" s="60">
        <f t="shared" si="31"/>
        <v>0</v>
      </c>
      <c r="C138" s="60">
        <f t="shared" si="32"/>
        <v>0</v>
      </c>
      <c r="D138" s="60">
        <f t="shared" si="33"/>
        <v>0</v>
      </c>
      <c r="E138" s="60">
        <f t="shared" si="34"/>
        <v>0</v>
      </c>
      <c r="F138" s="60">
        <f t="shared" si="35"/>
        <v>0</v>
      </c>
      <c r="G138" s="180">
        <v>114</v>
      </c>
      <c r="H138" s="62" t="s">
        <v>511</v>
      </c>
      <c r="I138" s="181" t="s">
        <v>518</v>
      </c>
      <c r="J138" s="77">
        <v>2006</v>
      </c>
      <c r="K138" s="78"/>
      <c r="L138" s="79" t="s">
        <v>513</v>
      </c>
      <c r="M138" s="182" t="s">
        <v>26</v>
      </c>
      <c r="N138" s="364">
        <f t="shared" si="36"/>
        <v>0</v>
      </c>
      <c r="O138" s="80"/>
      <c r="P138" s="70">
        <f>IF(O138="","",IF(VLOOKUP($G138,'[1]I.'!$B$7:$AP$324,38,0)&gt;0,VLOOKUP($G138,'[1]I.'!$B$7:$AP$324,38,0),""))</f>
        <v>0</v>
      </c>
      <c r="Q138" s="72">
        <f t="shared" si="42"/>
        <v>0</v>
      </c>
      <c r="R138" s="81"/>
      <c r="S138" s="70">
        <f>IF(R138="","",IF(VLOOKUP($G138,'[1]II.'!$B$7:$AO$324,38,0)&gt;0,VLOOKUP($G138,'[1]II.'!$B$7:$AO$324,38,0),""))</f>
        <v>0</v>
      </c>
      <c r="T138" s="72">
        <f t="shared" si="43"/>
        <v>0</v>
      </c>
      <c r="U138" s="69"/>
      <c r="V138" s="70">
        <f>IF(U138="","",IF(VLOOKUP($G138,'[1]III.'!$B$7:$AO$324,38,0)&gt;0,VLOOKUP($G138,'[1]III.'!$B$7:$AO$324,38,0),""))</f>
        <v>0</v>
      </c>
      <c r="W138" s="72">
        <f>IF(OR(ISNUMBER(VLOOKUP(V138,$AE$4:$AG$99,2,0)),ISTEXT(VLOOKUP(V138,$AE$4:$AG$99,2,0))),VLOOKUP(V138,$AE$4:$AG$99,2,0),0)</f>
        <v>0</v>
      </c>
      <c r="X138" s="73"/>
      <c r="Y138" s="70">
        <f>IF(X138="","",IF(VLOOKUP($G138,'[1]IV.'!$B$7:$AP$324,39,0)&gt;0,VLOOKUP($G138,'[1]IV.'!$B$7:$AP$324,39,0),""))</f>
        <v>0</v>
      </c>
      <c r="Z138" s="72">
        <f t="shared" si="37"/>
        <v>0</v>
      </c>
      <c r="AA138" s="74"/>
      <c r="AB138" s="70">
        <f>IF(AA138="","",IF(VLOOKUP($G138,'[1]V.'!$B$7:$AO$324,38,0)&gt;0,VLOOKUP($G138,'[1]V.'!$B$7:$AO$324,38,0),""))</f>
        <v>0</v>
      </c>
      <c r="AC138" s="72">
        <f t="shared" si="38"/>
        <v>0</v>
      </c>
      <c r="AD138" s="276" t="e">
        <f>#N/A</f>
        <v>#N/A</v>
      </c>
      <c r="AH138" s="3">
        <f t="shared" si="5"/>
        <v>0</v>
      </c>
    </row>
    <row r="139" spans="1:34" ht="15" customHeight="1" hidden="1">
      <c r="A139" s="268">
        <v>32</v>
      </c>
      <c r="B139" s="60">
        <f t="shared" si="31"/>
        <v>0</v>
      </c>
      <c r="C139" s="60">
        <f t="shared" si="32"/>
        <v>0</v>
      </c>
      <c r="D139" s="60">
        <f t="shared" si="33"/>
        <v>0</v>
      </c>
      <c r="E139" s="60">
        <f t="shared" si="34"/>
        <v>0</v>
      </c>
      <c r="F139" s="60">
        <f t="shared" si="35"/>
        <v>0</v>
      </c>
      <c r="G139" s="180">
        <v>115</v>
      </c>
      <c r="H139" s="149" t="s">
        <v>490</v>
      </c>
      <c r="I139" s="224" t="s">
        <v>563</v>
      </c>
      <c r="J139" s="77">
        <v>2006</v>
      </c>
      <c r="K139" s="333"/>
      <c r="L139" s="79" t="s">
        <v>56</v>
      </c>
      <c r="M139" s="182" t="s">
        <v>26</v>
      </c>
      <c r="N139" s="364">
        <f t="shared" si="36"/>
        <v>0</v>
      </c>
      <c r="O139" s="80"/>
      <c r="P139" s="70">
        <f>IF(O139="","",IF(VLOOKUP($G139,'[1]I.'!$B$7:$AP$324,38,0)&gt;0,VLOOKUP($G139,'[1]I.'!$B$7:$AP$324,38,0),""))</f>
        <v>0</v>
      </c>
      <c r="Q139" s="72">
        <f aca="true" t="shared" si="44" ref="Q139:Q141">IF(ISNUMBER(VLOOKUP(P139,$AE$4:$AG$99,2,0)),VLOOKUP(P139,$AE$4:$AG$99,2,0),0)</f>
        <v>0</v>
      </c>
      <c r="R139" s="81"/>
      <c r="S139" s="70">
        <f>IF(R139="","",IF(VLOOKUP($G139,'[1]II.'!$B$7:$AO$324,38,0)&gt;0,VLOOKUP($G139,'[1]II.'!$B$7:$AO$324,38,0),""))</f>
        <v>0</v>
      </c>
      <c r="T139" s="72">
        <f aca="true" t="shared" si="45" ref="T139:T141">IF(ISNUMBER(VLOOKUP(S139,$AE$4:$AG$99,2,0)),VLOOKUP(S139,$AE$4:$AG$99,2,0),0)</f>
        <v>0</v>
      </c>
      <c r="U139" s="69"/>
      <c r="V139" s="70">
        <f>IF(U139="","",IF(VLOOKUP($G139,'[1]III.'!$B$7:$AO$324,38,0)&gt;0,VLOOKUP($G139,'[1]III.'!$B$7:$AO$324,38,0),""))</f>
        <v>0</v>
      </c>
      <c r="W139" s="72">
        <f aca="true" t="shared" si="46" ref="W139:W140">IF(ISNUMBER(VLOOKUP(V139,$AE$4:$AG$99,2,0)),VLOOKUP(V139,$AE$4:$AG$99,2,0),0)</f>
        <v>0</v>
      </c>
      <c r="X139" s="73"/>
      <c r="Y139" s="70">
        <f>IF(X139="","",IF(VLOOKUP($G139,'[1]IV.'!$B$7:$AP$324,39,0)&gt;0,VLOOKUP($G139,'[1]IV.'!$B$7:$AP$324,39,0),""))</f>
        <v>0</v>
      </c>
      <c r="Z139" s="72">
        <f t="shared" si="37"/>
        <v>0</v>
      </c>
      <c r="AA139" s="74"/>
      <c r="AB139" s="70">
        <f>IF(AA139="","",IF(VLOOKUP($G139,'[1]V.'!$B$7:$AO$324,38,0)&gt;0,VLOOKUP($G139,'[1]V.'!$B$7:$AO$324,38,0),""))</f>
        <v>0</v>
      </c>
      <c r="AC139" s="72">
        <f t="shared" si="38"/>
        <v>0</v>
      </c>
      <c r="AD139" s="276" t="e">
        <f>#N/A</f>
        <v>#N/A</v>
      </c>
      <c r="AH139" s="3">
        <f t="shared" si="5"/>
        <v>0</v>
      </c>
    </row>
    <row r="140" spans="1:34" ht="15" customHeight="1" hidden="1">
      <c r="A140" s="268">
        <v>33</v>
      </c>
      <c r="B140" s="60">
        <f t="shared" si="31"/>
        <v>0</v>
      </c>
      <c r="C140" s="60">
        <f t="shared" si="32"/>
        <v>0</v>
      </c>
      <c r="D140" s="60">
        <f t="shared" si="33"/>
        <v>0</v>
      </c>
      <c r="E140" s="60">
        <f t="shared" si="34"/>
        <v>0</v>
      </c>
      <c r="F140" s="60">
        <f t="shared" si="35"/>
        <v>0</v>
      </c>
      <c r="G140" s="180">
        <v>116</v>
      </c>
      <c r="H140" s="62" t="s">
        <v>564</v>
      </c>
      <c r="I140" s="181" t="s">
        <v>565</v>
      </c>
      <c r="J140" s="77">
        <v>2005</v>
      </c>
      <c r="K140" s="371"/>
      <c r="L140" s="79" t="s">
        <v>39</v>
      </c>
      <c r="M140" s="182" t="s">
        <v>26</v>
      </c>
      <c r="N140" s="364">
        <f t="shared" si="36"/>
        <v>0</v>
      </c>
      <c r="O140" s="80"/>
      <c r="P140" s="70">
        <f>IF(O140="","",IF(VLOOKUP($G140,'[1]I.'!$B$7:$AP$324,38,0)&gt;0,VLOOKUP($G140,'[1]I.'!$B$7:$AP$324,38,0),""))</f>
        <v>0</v>
      </c>
      <c r="Q140" s="72">
        <f t="shared" si="44"/>
        <v>0</v>
      </c>
      <c r="R140" s="81"/>
      <c r="S140" s="70">
        <f>IF(R140="","",IF(VLOOKUP($G140,'[1]II.'!$B$7:$AO$324,38,0)&gt;0,VLOOKUP($G140,'[1]II.'!$B$7:$AO$324,38,0),""))</f>
        <v>0</v>
      </c>
      <c r="T140" s="72">
        <f t="shared" si="45"/>
        <v>0</v>
      </c>
      <c r="U140" s="69"/>
      <c r="V140" s="70">
        <f>IF(U140="","",IF(VLOOKUP($G140,'[1]III.'!$B$7:$AO$324,38,0)&gt;0,VLOOKUP($G140,'[1]III.'!$B$7:$AO$324,38,0),""))</f>
        <v>0</v>
      </c>
      <c r="W140" s="72">
        <f t="shared" si="46"/>
        <v>0</v>
      </c>
      <c r="X140" s="73"/>
      <c r="Y140" s="70">
        <f>IF(X140="","",IF(VLOOKUP($G140,'[1]IV.'!$B$7:$AP$324,39,0)&gt;0,VLOOKUP($G140,'[1]IV.'!$B$7:$AP$324,39,0),""))</f>
        <v>0</v>
      </c>
      <c r="Z140" s="72">
        <f t="shared" si="37"/>
        <v>0</v>
      </c>
      <c r="AA140" s="74"/>
      <c r="AB140" s="70">
        <f>IF(AA140="","",IF(VLOOKUP($G140,'[1]V.'!$B$7:$AO$324,38,0)&gt;0,VLOOKUP($G140,'[1]V.'!$B$7:$AO$324,38,0),""))</f>
        <v>0</v>
      </c>
      <c r="AC140" s="72">
        <f t="shared" si="38"/>
        <v>0</v>
      </c>
      <c r="AD140" s="276" t="e">
        <f>#N/A</f>
        <v>#N/A</v>
      </c>
      <c r="AH140" s="3">
        <f t="shared" si="5"/>
        <v>0</v>
      </c>
    </row>
    <row r="141" spans="1:34" ht="15" customHeight="1" hidden="1">
      <c r="A141" s="268">
        <v>34</v>
      </c>
      <c r="B141" s="60">
        <f t="shared" si="31"/>
        <v>0</v>
      </c>
      <c r="C141" s="60">
        <f t="shared" si="32"/>
        <v>0</v>
      </c>
      <c r="D141" s="60">
        <f t="shared" si="33"/>
        <v>0</v>
      </c>
      <c r="E141" s="60">
        <f t="shared" si="34"/>
        <v>0</v>
      </c>
      <c r="F141" s="60">
        <f t="shared" si="35"/>
        <v>0</v>
      </c>
      <c r="G141" s="180">
        <v>120</v>
      </c>
      <c r="H141" s="62" t="s">
        <v>566</v>
      </c>
      <c r="I141" s="181" t="s">
        <v>436</v>
      </c>
      <c r="J141" s="77">
        <v>2005</v>
      </c>
      <c r="K141" s="318"/>
      <c r="L141" s="79" t="s">
        <v>39</v>
      </c>
      <c r="M141" s="182" t="s">
        <v>26</v>
      </c>
      <c r="N141" s="364">
        <f t="shared" si="36"/>
        <v>0</v>
      </c>
      <c r="O141" s="80"/>
      <c r="P141" s="70">
        <f>IF(O141="","",IF(VLOOKUP($G141,'[1]I.'!$B$7:$AP$324,38,0)&gt;0,VLOOKUP($G141,'[1]I.'!$B$7:$AP$324,38,0),""))</f>
        <v>0</v>
      </c>
      <c r="Q141" s="72">
        <f t="shared" si="44"/>
        <v>0</v>
      </c>
      <c r="R141" s="69"/>
      <c r="S141" s="70">
        <f>IF(R141="","",IF(VLOOKUP($G141,'[1]II.'!$B$7:$AO$324,38,0)&gt;0,VLOOKUP($G141,'[1]II.'!$B$7:$AO$324,38,0),""))</f>
        <v>0</v>
      </c>
      <c r="T141" s="72">
        <f t="shared" si="45"/>
        <v>0</v>
      </c>
      <c r="U141" s="69"/>
      <c r="V141" s="70">
        <f>IF(U141="","",IF(VLOOKUP($G141,'[1]III.'!$B$7:$AO$324,38,0)&gt;0,VLOOKUP($G141,'[1]III.'!$B$7:$AO$324,38,0),""))</f>
        <v>0</v>
      </c>
      <c r="W141" s="72">
        <f>IF(OR(ISNUMBER(VLOOKUP(V141,$AE$4:$AG$99,2,0)),ISTEXT(VLOOKUP(V141,$AE$4:$AG$99,2,0))),VLOOKUP(V141,$AE$4:$AG$99,2,0),0)</f>
        <v>0</v>
      </c>
      <c r="X141" s="73"/>
      <c r="Y141" s="70">
        <f>IF(X141="","",IF(VLOOKUP($G141,'[1]IV.'!$B$7:$AP$324,39,0)&gt;0,VLOOKUP($G141,'[1]IV.'!$B$7:$AP$324,39,0),""))</f>
        <v>0</v>
      </c>
      <c r="Z141" s="72">
        <f t="shared" si="37"/>
        <v>0</v>
      </c>
      <c r="AA141" s="74"/>
      <c r="AB141" s="70">
        <f>IF(AA141="","",IF(VLOOKUP($G141,'[1]V.'!$B$7:$AO$324,38,0)&gt;0,VLOOKUP($G141,'[1]V.'!$B$7:$AO$324,38,0),""))</f>
        <v>0</v>
      </c>
      <c r="AC141" s="72">
        <f t="shared" si="38"/>
        <v>0</v>
      </c>
      <c r="AD141" s="276" t="e">
        <f>#N/A</f>
        <v>#N/A</v>
      </c>
      <c r="AH141" s="3">
        <f t="shared" si="5"/>
        <v>0</v>
      </c>
    </row>
    <row r="142" spans="1:34" ht="15" customHeight="1" hidden="1">
      <c r="A142" s="268">
        <v>35</v>
      </c>
      <c r="B142" s="60">
        <f t="shared" si="31"/>
        <v>0</v>
      </c>
      <c r="C142" s="60">
        <f t="shared" si="32"/>
        <v>0</v>
      </c>
      <c r="D142" s="60">
        <f t="shared" si="33"/>
        <v>0</v>
      </c>
      <c r="E142" s="60">
        <f t="shared" si="34"/>
        <v>0</v>
      </c>
      <c r="F142" s="60">
        <f t="shared" si="35"/>
        <v>0</v>
      </c>
      <c r="G142" s="180">
        <v>121</v>
      </c>
      <c r="H142" s="85" t="s">
        <v>439</v>
      </c>
      <c r="I142" s="232" t="s">
        <v>466</v>
      </c>
      <c r="J142" s="64">
        <v>2006</v>
      </c>
      <c r="K142" s="65"/>
      <c r="L142" s="151" t="s">
        <v>85</v>
      </c>
      <c r="M142" s="182" t="s">
        <v>26</v>
      </c>
      <c r="N142" s="364">
        <f t="shared" si="36"/>
        <v>0</v>
      </c>
      <c r="O142" s="80"/>
      <c r="P142" s="70">
        <f>IF(O142="","",IF(VLOOKUP($G142,'[1]I.'!$B$7:$AP$324,38,0)&gt;0,VLOOKUP($G142,'[1]I.'!$B$7:$AP$324,38,0),""))</f>
        <v>0</v>
      </c>
      <c r="Q142" s="72">
        <f aca="true" t="shared" si="47" ref="Q142:Q146">IF(OR(ISNUMBER(VLOOKUP(P142,$AE$4:$AG$99,2,0)),ISTEXT(VLOOKUP(P142,$AE$4:$AG$99,2,0))),VLOOKUP(P142,$AE$4:$AG$99,2,0),0)</f>
        <v>0</v>
      </c>
      <c r="R142" s="81"/>
      <c r="S142" s="70">
        <f>IF(R142="","",IF(VLOOKUP($G142,'[1]II.'!$B$7:$AO$324,38,0)&gt;0,VLOOKUP($G142,'[1]II.'!$B$7:$AO$324,38,0),""))</f>
        <v>0</v>
      </c>
      <c r="T142" s="72">
        <f aca="true" t="shared" si="48" ref="T142:T146">IF(OR(ISNUMBER(VLOOKUP(S142,$AE$4:$AG$99,2,0)),ISTEXT(VLOOKUP(S142,$AE$4:$AG$99,2,0))),VLOOKUP(S142,$AE$4:$AG$99,2,0),0)</f>
        <v>0</v>
      </c>
      <c r="U142" s="69"/>
      <c r="V142" s="70">
        <f>IF(U142="","",IF(VLOOKUP($G142,'[1]III.'!$B$7:$AO$324,38,0)&gt;0,VLOOKUP($G142,'[1]III.'!$B$7:$AO$324,38,0),""))</f>
        <v>0</v>
      </c>
      <c r="W142" s="72">
        <f aca="true" t="shared" si="49" ref="W142:W144">IF(ISNUMBER(VLOOKUP(V142,$AE$4:$AG$99,2,0)),VLOOKUP(V142,$AE$4:$AG$99,2,0),0)</f>
        <v>0</v>
      </c>
      <c r="X142" s="73"/>
      <c r="Y142" s="70">
        <f>IF(X142="","",IF(VLOOKUP($G142,'[1]IV.'!$B$7:$AP$324,39,0)&gt;0,VLOOKUP($G142,'[1]IV.'!$B$7:$AP$324,39,0),""))</f>
        <v>0</v>
      </c>
      <c r="Z142" s="72">
        <f t="shared" si="37"/>
        <v>0</v>
      </c>
      <c r="AA142" s="74"/>
      <c r="AB142" s="70">
        <f>IF(AA142="","",IF(VLOOKUP($G142,'[1]V.'!$B$7:$AO$324,38,0)&gt;0,VLOOKUP($G142,'[1]V.'!$B$7:$AO$324,38,0),""))</f>
        <v>0</v>
      </c>
      <c r="AC142" s="72">
        <f t="shared" si="38"/>
        <v>0</v>
      </c>
      <c r="AD142" s="276" t="e">
        <f>#N/A</f>
        <v>#N/A</v>
      </c>
      <c r="AH142" s="3">
        <f t="shared" si="5"/>
        <v>0</v>
      </c>
    </row>
    <row r="143" spans="1:34" ht="15" customHeight="1" hidden="1">
      <c r="A143" s="268">
        <v>36</v>
      </c>
      <c r="B143" s="60">
        <f t="shared" si="31"/>
        <v>0</v>
      </c>
      <c r="C143" s="60">
        <f t="shared" si="32"/>
        <v>0</v>
      </c>
      <c r="D143" s="60">
        <f t="shared" si="33"/>
        <v>0</v>
      </c>
      <c r="E143" s="60">
        <f t="shared" si="34"/>
        <v>0</v>
      </c>
      <c r="F143" s="60">
        <f t="shared" si="35"/>
        <v>0</v>
      </c>
      <c r="G143" s="180">
        <v>123</v>
      </c>
      <c r="H143" s="149" t="s">
        <v>567</v>
      </c>
      <c r="I143" s="224" t="s">
        <v>491</v>
      </c>
      <c r="J143" s="77">
        <v>2006</v>
      </c>
      <c r="K143" s="65"/>
      <c r="L143" s="79" t="s">
        <v>39</v>
      </c>
      <c r="M143" s="182" t="s">
        <v>26</v>
      </c>
      <c r="N143" s="364">
        <f t="shared" si="36"/>
        <v>0</v>
      </c>
      <c r="O143" s="80"/>
      <c r="P143" s="70">
        <f>IF(O143="","",IF(VLOOKUP($G143,'[1]I.'!$B$7:$AP$324,38,0)&gt;0,VLOOKUP($G143,'[1]I.'!$B$7:$AP$324,38,0),""))</f>
        <v>0</v>
      </c>
      <c r="Q143" s="72">
        <f t="shared" si="47"/>
        <v>0</v>
      </c>
      <c r="R143" s="69"/>
      <c r="S143" s="70">
        <f>IF(R143="","",IF(VLOOKUP($G143,'[1]II.'!$B$7:$AO$324,38,0)&gt;0,VLOOKUP($G143,'[1]II.'!$B$7:$AO$324,38,0),""))</f>
        <v>0</v>
      </c>
      <c r="T143" s="72">
        <f t="shared" si="48"/>
        <v>0</v>
      </c>
      <c r="U143" s="69"/>
      <c r="V143" s="70">
        <f>IF(U143="","",IF(VLOOKUP($G143,'[1]III.'!$B$7:$AO$324,38,0)&gt;0,VLOOKUP($G143,'[1]III.'!$B$7:$AO$324,38,0),""))</f>
        <v>0</v>
      </c>
      <c r="W143" s="72">
        <f t="shared" si="49"/>
        <v>0</v>
      </c>
      <c r="X143" s="73"/>
      <c r="Y143" s="70">
        <f>IF(X143="","",IF(VLOOKUP($G143,'[1]IV.'!$B$7:$AP$324,39,0)&gt;0,VLOOKUP($G143,'[1]IV.'!$B$7:$AP$324,39,0),""))</f>
        <v>0</v>
      </c>
      <c r="Z143" s="72">
        <f t="shared" si="37"/>
        <v>0</v>
      </c>
      <c r="AA143" s="74"/>
      <c r="AB143" s="70">
        <f>IF(AA143="","",IF(VLOOKUP($G143,'[1]V.'!$B$7:$AO$324,38,0)&gt;0,VLOOKUP($G143,'[1]V.'!$B$7:$AO$324,38,0),""))</f>
        <v>0</v>
      </c>
      <c r="AC143" s="72">
        <f t="shared" si="38"/>
        <v>0</v>
      </c>
      <c r="AD143" s="276" t="e">
        <f>#N/A</f>
        <v>#N/A</v>
      </c>
      <c r="AH143" s="3">
        <f t="shared" si="5"/>
        <v>0</v>
      </c>
    </row>
    <row r="144" spans="1:34" ht="15" customHeight="1" hidden="1">
      <c r="A144" s="268">
        <v>37</v>
      </c>
      <c r="B144" s="60">
        <f t="shared" si="31"/>
        <v>0</v>
      </c>
      <c r="C144" s="60">
        <f t="shared" si="32"/>
        <v>0</v>
      </c>
      <c r="D144" s="60">
        <f t="shared" si="33"/>
        <v>0</v>
      </c>
      <c r="E144" s="60">
        <f t="shared" si="34"/>
        <v>0</v>
      </c>
      <c r="F144" s="60">
        <f t="shared" si="35"/>
        <v>0</v>
      </c>
      <c r="G144" s="180">
        <v>125</v>
      </c>
      <c r="H144" s="149" t="s">
        <v>568</v>
      </c>
      <c r="I144" s="224" t="s">
        <v>449</v>
      </c>
      <c r="J144" s="77">
        <v>2005</v>
      </c>
      <c r="K144" s="333"/>
      <c r="L144" s="79" t="s">
        <v>39</v>
      </c>
      <c r="M144" s="182" t="s">
        <v>26</v>
      </c>
      <c r="N144" s="364">
        <f t="shared" si="36"/>
        <v>0</v>
      </c>
      <c r="O144" s="80"/>
      <c r="P144" s="70">
        <f>IF(O144="","",IF(VLOOKUP($G144,'[1]I.'!$B$7:$AP$324,38,0)&gt;0,VLOOKUP($G144,'[1]I.'!$B$7:$AP$324,38,0),""))</f>
        <v>0</v>
      </c>
      <c r="Q144" s="72">
        <f t="shared" si="47"/>
        <v>0</v>
      </c>
      <c r="R144" s="69"/>
      <c r="S144" s="70">
        <f>IF(R144="","",IF(VLOOKUP($G144,'[1]II.'!$B$7:$AO$324,38,0)&gt;0,VLOOKUP($G144,'[1]II.'!$B$7:$AO$324,38,0),""))</f>
        <v>0</v>
      </c>
      <c r="T144" s="72">
        <f t="shared" si="48"/>
        <v>0</v>
      </c>
      <c r="U144" s="69"/>
      <c r="V144" s="70">
        <f>IF(U144="","",IF(VLOOKUP($G144,'[1]III.'!$B$7:$AO$324,38,0)&gt;0,VLOOKUP($G144,'[1]III.'!$B$7:$AO$324,38,0),""))</f>
        <v>0</v>
      </c>
      <c r="W144" s="72">
        <f t="shared" si="49"/>
        <v>0</v>
      </c>
      <c r="X144" s="73"/>
      <c r="Y144" s="70">
        <f>IF(X144="","",IF(VLOOKUP($G144,'[1]IV.'!$B$7:$AP$324,39,0)&gt;0,VLOOKUP($G144,'[1]IV.'!$B$7:$AP$324,39,0),""))</f>
        <v>0</v>
      </c>
      <c r="Z144" s="72">
        <f t="shared" si="37"/>
        <v>0</v>
      </c>
      <c r="AA144" s="74"/>
      <c r="AB144" s="70">
        <f>IF(AA144="","",IF(VLOOKUP($G144,'[1]V.'!$B$7:$AO$324,38,0)&gt;0,VLOOKUP($G144,'[1]V.'!$B$7:$AO$324,38,0),""))</f>
        <v>0</v>
      </c>
      <c r="AC144" s="72">
        <f t="shared" si="38"/>
        <v>0</v>
      </c>
      <c r="AD144" s="276" t="e">
        <f>#N/A</f>
        <v>#N/A</v>
      </c>
      <c r="AH144" s="3">
        <f t="shared" si="5"/>
        <v>0</v>
      </c>
    </row>
    <row r="145" spans="1:34" ht="15" customHeight="1" hidden="1">
      <c r="A145" s="268">
        <v>38</v>
      </c>
      <c r="B145" s="60">
        <f t="shared" si="31"/>
        <v>0</v>
      </c>
      <c r="C145" s="60">
        <f t="shared" si="32"/>
        <v>0</v>
      </c>
      <c r="D145" s="60">
        <f t="shared" si="33"/>
        <v>0</v>
      </c>
      <c r="E145" s="60">
        <f t="shared" si="34"/>
        <v>0</v>
      </c>
      <c r="F145" s="60">
        <f t="shared" si="35"/>
        <v>0</v>
      </c>
      <c r="G145" s="180">
        <v>127</v>
      </c>
      <c r="H145" s="85" t="s">
        <v>569</v>
      </c>
      <c r="I145" s="232" t="s">
        <v>452</v>
      </c>
      <c r="J145" s="64">
        <v>2006</v>
      </c>
      <c r="K145" s="333"/>
      <c r="L145" s="84" t="s">
        <v>429</v>
      </c>
      <c r="M145" s="182" t="s">
        <v>26</v>
      </c>
      <c r="N145" s="364">
        <f t="shared" si="36"/>
        <v>0</v>
      </c>
      <c r="O145" s="80"/>
      <c r="P145" s="70">
        <f>IF(O145="","",IF(VLOOKUP($G145,'[1]I.'!$B$7:$AP$324,38,0)&gt;0,VLOOKUP($G145,'[1]I.'!$B$7:$AP$324,38,0),""))</f>
        <v>0</v>
      </c>
      <c r="Q145" s="72">
        <f t="shared" si="47"/>
        <v>0</v>
      </c>
      <c r="R145" s="69"/>
      <c r="S145" s="70">
        <f>IF(R145="","",IF(VLOOKUP($G145,'[1]II.'!$B$7:$AO$324,38,0)&gt;0,VLOOKUP($G145,'[1]II.'!$B$7:$AO$324,38,0),""))</f>
        <v>0</v>
      </c>
      <c r="T145" s="72">
        <f t="shared" si="48"/>
        <v>0</v>
      </c>
      <c r="U145" s="69"/>
      <c r="V145" s="70">
        <f>IF(U145="","",IF(VLOOKUP($G145,'[1]III.'!$B$7:$AO$324,38,0)&gt;0,VLOOKUP($G145,'[1]III.'!$B$7:$AO$324,38,0),""))</f>
        <v>0</v>
      </c>
      <c r="W145" s="72">
        <f aca="true" t="shared" si="50" ref="W145:W147">IF(OR(ISNUMBER(VLOOKUP(V145,$AE$4:$AG$99,2,0)),ISTEXT(VLOOKUP(V145,$AE$4:$AG$99,2,0))),VLOOKUP(V145,$AE$4:$AG$99,2,0),0)</f>
        <v>0</v>
      </c>
      <c r="X145" s="73"/>
      <c r="Y145" s="70">
        <f>IF(X145="","",IF(VLOOKUP($G145,'[1]IV.'!$B$7:$AP$324,39,0)&gt;0,VLOOKUP($G145,'[1]IV.'!$B$7:$AP$324,39,0),""))</f>
        <v>0</v>
      </c>
      <c r="Z145" s="72">
        <f t="shared" si="37"/>
        <v>0</v>
      </c>
      <c r="AA145" s="74"/>
      <c r="AB145" s="70">
        <f>IF(AA145="","",IF(VLOOKUP($G145,'[1]V.'!$B$7:$AO$324,38,0)&gt;0,VLOOKUP($G145,'[1]V.'!$B$7:$AO$324,38,0),""))</f>
        <v>0</v>
      </c>
      <c r="AC145" s="72">
        <f t="shared" si="38"/>
        <v>0</v>
      </c>
      <c r="AD145" s="276" t="e">
        <f>#N/A</f>
        <v>#N/A</v>
      </c>
      <c r="AH145" s="3">
        <f t="shared" si="5"/>
        <v>0</v>
      </c>
    </row>
    <row r="146" spans="1:34" ht="15" customHeight="1" hidden="1">
      <c r="A146" s="268">
        <v>39</v>
      </c>
      <c r="B146" s="60">
        <f t="shared" si="31"/>
        <v>0</v>
      </c>
      <c r="C146" s="60">
        <f t="shared" si="32"/>
        <v>0</v>
      </c>
      <c r="D146" s="60">
        <f t="shared" si="33"/>
        <v>0</v>
      </c>
      <c r="E146" s="60">
        <f t="shared" si="34"/>
        <v>0</v>
      </c>
      <c r="F146" s="60">
        <f t="shared" si="35"/>
        <v>0</v>
      </c>
      <c r="G146" s="180">
        <v>128</v>
      </c>
      <c r="H146" s="62" t="s">
        <v>570</v>
      </c>
      <c r="I146" s="181" t="s">
        <v>571</v>
      </c>
      <c r="J146" s="77">
        <v>2005</v>
      </c>
      <c r="K146" s="78"/>
      <c r="L146" s="79" t="s">
        <v>550</v>
      </c>
      <c r="M146" s="182" t="s">
        <v>26</v>
      </c>
      <c r="N146" s="364">
        <f t="shared" si="36"/>
        <v>0</v>
      </c>
      <c r="O146" s="80"/>
      <c r="P146" s="70">
        <f>IF(O146="","",IF(VLOOKUP($G146,'[1]I.'!$B$7:$AP$324,38,0)&gt;0,VLOOKUP($G146,'[1]I.'!$B$7:$AP$324,38,0),""))</f>
        <v>0</v>
      </c>
      <c r="Q146" s="72">
        <f t="shared" si="47"/>
        <v>0</v>
      </c>
      <c r="R146" s="69"/>
      <c r="S146" s="70">
        <f>IF(R146="","",IF(VLOOKUP($G146,'[1]II.'!$B$7:$AO$324,38,0)&gt;0,VLOOKUP($G146,'[1]II.'!$B$7:$AO$324,38,0),""))</f>
        <v>0</v>
      </c>
      <c r="T146" s="72">
        <f t="shared" si="48"/>
        <v>0</v>
      </c>
      <c r="U146" s="69"/>
      <c r="V146" s="70">
        <f>IF(U146="","",IF(VLOOKUP($G146,'[1]III.'!$B$7:$AO$324,38,0)&gt;0,VLOOKUP($G146,'[1]III.'!$B$7:$AO$324,38,0),""))</f>
        <v>0</v>
      </c>
      <c r="W146" s="72">
        <f t="shared" si="50"/>
        <v>0</v>
      </c>
      <c r="X146" s="73"/>
      <c r="Y146" s="70">
        <f>IF(X146="","",IF(VLOOKUP($G146,'[1]IV.'!$B$7:$AP$324,39,0)&gt;0,VLOOKUP($G146,'[1]IV.'!$B$7:$AP$324,39,0),""))</f>
        <v>0</v>
      </c>
      <c r="Z146" s="72">
        <f t="shared" si="37"/>
        <v>0</v>
      </c>
      <c r="AA146" s="74"/>
      <c r="AB146" s="70">
        <f>IF(AA146="","",IF(VLOOKUP($G146,'[1]V.'!$B$7:$AO$324,38,0)&gt;0,VLOOKUP($G146,'[1]V.'!$B$7:$AO$324,38,0),""))</f>
        <v>0</v>
      </c>
      <c r="AC146" s="72">
        <f t="shared" si="38"/>
        <v>0</v>
      </c>
      <c r="AD146" s="276" t="e">
        <f>#N/A</f>
        <v>#N/A</v>
      </c>
      <c r="AH146" s="3">
        <f t="shared" si="5"/>
        <v>0</v>
      </c>
    </row>
    <row r="147" spans="1:34" ht="15" customHeight="1" hidden="1">
      <c r="A147" s="268">
        <v>40</v>
      </c>
      <c r="B147" s="60">
        <f t="shared" si="31"/>
        <v>0</v>
      </c>
      <c r="C147" s="60">
        <f t="shared" si="32"/>
        <v>0</v>
      </c>
      <c r="D147" s="60">
        <f t="shared" si="33"/>
        <v>0</v>
      </c>
      <c r="E147" s="60">
        <f t="shared" si="34"/>
        <v>0</v>
      </c>
      <c r="F147" s="60">
        <f t="shared" si="35"/>
        <v>0</v>
      </c>
      <c r="G147" s="180">
        <v>129</v>
      </c>
      <c r="H147" s="85" t="s">
        <v>572</v>
      </c>
      <c r="I147" s="232" t="s">
        <v>573</v>
      </c>
      <c r="J147" s="64">
        <v>2006</v>
      </c>
      <c r="K147" s="333"/>
      <c r="L147" s="79" t="s">
        <v>56</v>
      </c>
      <c r="M147" s="182" t="s">
        <v>26</v>
      </c>
      <c r="N147" s="364">
        <f t="shared" si="36"/>
        <v>0</v>
      </c>
      <c r="O147" s="80"/>
      <c r="P147" s="70">
        <f>IF(O147="","",IF(VLOOKUP($G147,'[1]I.'!$B$7:$AP$324,38,0)&gt;0,VLOOKUP($G147,'[1]I.'!$B$7:$AP$324,38,0),""))</f>
        <v>0</v>
      </c>
      <c r="Q147" s="72">
        <f aca="true" t="shared" si="51" ref="Q147:Q157">IF(ISNUMBER(VLOOKUP(P147,$AE$4:$AG$99,2,0)),VLOOKUP(P147,$AE$4:$AG$99,2,0),0)</f>
        <v>0</v>
      </c>
      <c r="R147" s="69"/>
      <c r="S147" s="70">
        <f>IF(R147="","",IF(VLOOKUP($G147,'[1]II.'!$B$7:$AO$324,38,0)&gt;0,VLOOKUP($G147,'[1]II.'!$B$7:$AO$324,38,0),""))</f>
        <v>0</v>
      </c>
      <c r="T147" s="72">
        <f aca="true" t="shared" si="52" ref="T147:T157">IF(ISNUMBER(VLOOKUP(S147,$AE$4:$AG$99,2,0)),VLOOKUP(S147,$AE$4:$AG$99,2,0),0)</f>
        <v>0</v>
      </c>
      <c r="U147" s="69"/>
      <c r="V147" s="70">
        <f>IF(U147="","",IF(VLOOKUP($G147,'[1]III.'!$B$7:$AO$324,38,0)&gt;0,VLOOKUP($G147,'[1]III.'!$B$7:$AO$324,38,0),""))</f>
        <v>0</v>
      </c>
      <c r="W147" s="72">
        <f t="shared" si="50"/>
        <v>0</v>
      </c>
      <c r="X147" s="73"/>
      <c r="Y147" s="70">
        <f>IF(X147="","",IF(VLOOKUP($G147,'[1]IV.'!$B$7:$AP$324,39,0)&gt;0,VLOOKUP($G147,'[1]IV.'!$B$7:$AP$324,39,0),""))</f>
        <v>0</v>
      </c>
      <c r="Z147" s="72">
        <f t="shared" si="37"/>
        <v>0</v>
      </c>
      <c r="AA147" s="74"/>
      <c r="AB147" s="70">
        <f>IF(AA147="","",IF(VLOOKUP($G147,'[1]V.'!$B$7:$AO$324,38,0)&gt;0,VLOOKUP($G147,'[1]V.'!$B$7:$AO$324,38,0),""))</f>
        <v>0</v>
      </c>
      <c r="AC147" s="72">
        <f t="shared" si="38"/>
        <v>0</v>
      </c>
      <c r="AD147" s="276" t="e">
        <f>#N/A</f>
        <v>#N/A</v>
      </c>
      <c r="AH147" s="3">
        <f t="shared" si="5"/>
        <v>0</v>
      </c>
    </row>
    <row r="148" spans="1:34" ht="15" customHeight="1" hidden="1">
      <c r="A148" s="268">
        <v>41</v>
      </c>
      <c r="B148" s="60">
        <f t="shared" si="31"/>
        <v>0</v>
      </c>
      <c r="C148" s="60">
        <f t="shared" si="32"/>
        <v>0</v>
      </c>
      <c r="D148" s="60">
        <f t="shared" si="33"/>
        <v>0</v>
      </c>
      <c r="E148" s="60">
        <f t="shared" si="34"/>
        <v>0</v>
      </c>
      <c r="F148" s="60">
        <f t="shared" si="35"/>
        <v>0</v>
      </c>
      <c r="G148" s="180">
        <v>131</v>
      </c>
      <c r="H148" s="62" t="s">
        <v>574</v>
      </c>
      <c r="I148" s="181" t="s">
        <v>563</v>
      </c>
      <c r="J148" s="77">
        <v>2006</v>
      </c>
      <c r="K148" s="78"/>
      <c r="L148" s="79" t="s">
        <v>215</v>
      </c>
      <c r="M148" s="182" t="s">
        <v>26</v>
      </c>
      <c r="N148" s="364">
        <f t="shared" si="36"/>
        <v>0</v>
      </c>
      <c r="O148" s="80"/>
      <c r="P148" s="70">
        <f>IF(O148="","",IF(VLOOKUP($G148,'[1]I.'!$B$7:$AP$324,38,0)&gt;0,VLOOKUP($G148,'[1]I.'!$B$7:$AP$324,38,0),""))</f>
        <v>0</v>
      </c>
      <c r="Q148" s="72">
        <f t="shared" si="51"/>
        <v>0</v>
      </c>
      <c r="R148" s="69"/>
      <c r="S148" s="70">
        <f>IF(R148="","",IF(VLOOKUP($G148,'[1]II.'!$B$7:$AO$324,38,0)&gt;0,VLOOKUP($G148,'[1]II.'!$B$7:$AO$324,38,0),""))</f>
        <v>0</v>
      </c>
      <c r="T148" s="72">
        <f t="shared" si="52"/>
        <v>0</v>
      </c>
      <c r="U148" s="69"/>
      <c r="V148" s="70">
        <f>IF(U148="","",IF(VLOOKUP($G148,'[1]III.'!$B$7:$AO$324,38,0)&gt;0,VLOOKUP($G148,'[1]III.'!$B$7:$AO$324,38,0),""))</f>
        <v>0</v>
      </c>
      <c r="W148" s="72">
        <f>IF(ISNUMBER(VLOOKUP(V148,$AE$4:$AG$99,2,0)),VLOOKUP(V148,$AE$4:$AG$99,2,0),0)</f>
        <v>0</v>
      </c>
      <c r="X148" s="73"/>
      <c r="Y148" s="70">
        <f>IF(X148="","",IF(VLOOKUP($G148,'[1]IV.'!$B$7:$AP$324,39,0)&gt;0,VLOOKUP($G148,'[1]IV.'!$B$7:$AP$324,39,0),""))</f>
        <v>0</v>
      </c>
      <c r="Z148" s="72">
        <f t="shared" si="37"/>
        <v>0</v>
      </c>
      <c r="AA148" s="74"/>
      <c r="AB148" s="70">
        <f>IF(AA148="","",IF(VLOOKUP($G148,'[1]V.'!$B$7:$AO$324,38,0)&gt;0,VLOOKUP($G148,'[1]V.'!$B$7:$AO$324,38,0),""))</f>
        <v>0</v>
      </c>
      <c r="AC148" s="72">
        <f t="shared" si="38"/>
        <v>0</v>
      </c>
      <c r="AD148" s="276" t="e">
        <f>#N/A</f>
        <v>#N/A</v>
      </c>
      <c r="AH148" s="3">
        <f t="shared" si="5"/>
        <v>0</v>
      </c>
    </row>
    <row r="149" spans="1:34" ht="15" customHeight="1" hidden="1">
      <c r="A149" s="268">
        <v>42</v>
      </c>
      <c r="B149" s="60">
        <f t="shared" si="31"/>
        <v>0</v>
      </c>
      <c r="C149" s="60">
        <f t="shared" si="32"/>
        <v>0</v>
      </c>
      <c r="D149" s="60">
        <f t="shared" si="33"/>
        <v>0</v>
      </c>
      <c r="E149" s="60">
        <f t="shared" si="34"/>
        <v>0</v>
      </c>
      <c r="F149" s="60">
        <f t="shared" si="35"/>
        <v>0</v>
      </c>
      <c r="G149" s="180">
        <v>104</v>
      </c>
      <c r="H149" s="62" t="s">
        <v>575</v>
      </c>
      <c r="I149" s="181" t="s">
        <v>425</v>
      </c>
      <c r="J149" s="77">
        <v>2006</v>
      </c>
      <c r="K149" s="78"/>
      <c r="L149" s="79" t="s">
        <v>576</v>
      </c>
      <c r="M149" s="182" t="s">
        <v>120</v>
      </c>
      <c r="N149" s="364">
        <f t="shared" si="36"/>
        <v>0</v>
      </c>
      <c r="O149" s="80"/>
      <c r="P149" s="70">
        <f>IF(O149="","",IF(VLOOKUP($G149,'[1]I.'!$B$7:$AP$324,38,0)&gt;0,VLOOKUP($G149,'[1]I.'!$B$7:$AP$324,38,0),""))</f>
        <v>0</v>
      </c>
      <c r="Q149" s="72">
        <f t="shared" si="51"/>
        <v>0</v>
      </c>
      <c r="R149" s="81"/>
      <c r="S149" s="70">
        <f>IF(R149="","",IF(VLOOKUP($G149,'[1]II.'!$B$7:$AO$324,38,0)&gt;0,VLOOKUP($G149,'[1]II.'!$B$7:$AO$324,38,0),""))</f>
        <v>0</v>
      </c>
      <c r="T149" s="72">
        <f t="shared" si="52"/>
        <v>0</v>
      </c>
      <c r="U149" s="81"/>
      <c r="V149" s="70">
        <f>IF(U149="","",IF(VLOOKUP($G149,'[1]III.'!$B$7:$AO$324,38,0)&gt;0,VLOOKUP($G149,'[1]III.'!$B$7:$AO$324,38,0),""))</f>
        <v>0</v>
      </c>
      <c r="W149" s="72">
        <f>IF(OR(ISNUMBER(VLOOKUP(V149,$AE$4:$AG$99,2,0)),ISTEXT(VLOOKUP(V149,$AE$4:$AG$99,2,0))),VLOOKUP(V149,$AE$4:$AG$99,2,0),0)</f>
        <v>0</v>
      </c>
      <c r="X149" s="82"/>
      <c r="Y149" s="70">
        <f>IF(X149="","",IF(VLOOKUP($G149,'[1]IV.'!$B$7:$AP$324,39,0)&gt;0,VLOOKUP($G149,'[1]IV.'!$B$7:$AP$324,39,0),""))</f>
        <v>0</v>
      </c>
      <c r="Z149" s="72">
        <f t="shared" si="37"/>
        <v>0</v>
      </c>
      <c r="AA149" s="83"/>
      <c r="AB149" s="70">
        <f>IF(AA149="","",IF(VLOOKUP($G149,'[1]V.'!$B$7:$AO$324,38,0)&gt;0,VLOOKUP($G149,'[1]V.'!$B$7:$AO$324,38,0),""))</f>
        <v>0</v>
      </c>
      <c r="AC149" s="72">
        <f t="shared" si="38"/>
        <v>0</v>
      </c>
      <c r="AD149" s="276" t="e">
        <f>#N/A</f>
        <v>#N/A</v>
      </c>
      <c r="AH149" s="3">
        <f t="shared" si="5"/>
        <v>0</v>
      </c>
    </row>
    <row r="150" spans="1:34" ht="15" customHeight="1" hidden="1">
      <c r="A150" s="268">
        <v>43</v>
      </c>
      <c r="B150" s="60">
        <f t="shared" si="31"/>
        <v>0</v>
      </c>
      <c r="C150" s="60">
        <f t="shared" si="32"/>
        <v>0</v>
      </c>
      <c r="D150" s="60">
        <f t="shared" si="33"/>
        <v>0</v>
      </c>
      <c r="E150" s="60">
        <f t="shared" si="34"/>
        <v>0</v>
      </c>
      <c r="F150" s="60">
        <f t="shared" si="35"/>
        <v>0</v>
      </c>
      <c r="G150" s="180">
        <v>106</v>
      </c>
      <c r="H150" s="62" t="s">
        <v>577</v>
      </c>
      <c r="I150" s="181" t="s">
        <v>578</v>
      </c>
      <c r="J150" s="77">
        <v>2006</v>
      </c>
      <c r="K150" s="78"/>
      <c r="L150" s="79" t="s">
        <v>124</v>
      </c>
      <c r="M150" s="182" t="s">
        <v>120</v>
      </c>
      <c r="N150" s="364">
        <f t="shared" si="36"/>
        <v>0</v>
      </c>
      <c r="O150" s="80"/>
      <c r="P150" s="70">
        <f>IF(O150="","",IF(VLOOKUP($G150,'[1]I.'!$B$7:$AP$324,38,0)&gt;0,VLOOKUP($G150,'[1]I.'!$B$7:$AP$324,38,0),""))</f>
        <v>0</v>
      </c>
      <c r="Q150" s="72">
        <f t="shared" si="51"/>
        <v>0</v>
      </c>
      <c r="R150" s="81"/>
      <c r="S150" s="70">
        <f>IF(R150="","",IF(VLOOKUP($G150,'[1]II.'!$B$7:$AO$324,38,0)&gt;0,VLOOKUP($G150,'[1]II.'!$B$7:$AO$324,38,0),""))</f>
        <v>0</v>
      </c>
      <c r="T150" s="72">
        <f t="shared" si="52"/>
        <v>0</v>
      </c>
      <c r="U150" s="69"/>
      <c r="V150" s="70">
        <f>IF(U150="","",IF(VLOOKUP($G150,'[1]III.'!$B$7:$AO$324,38,0)&gt;0,VLOOKUP($G150,'[1]III.'!$B$7:$AO$324,38,0),""))</f>
        <v>0</v>
      </c>
      <c r="W150" s="72">
        <f aca="true" t="shared" si="53" ref="W150:W157">IF(ISNUMBER(VLOOKUP(V150,$AE$4:$AG$99,2,0)),VLOOKUP(V150,$AE$4:$AG$99,2,0),0)</f>
        <v>0</v>
      </c>
      <c r="X150" s="73"/>
      <c r="Y150" s="70">
        <f>IF(X150="","",IF(VLOOKUP($G150,'[1]IV.'!$B$7:$AP$324,39,0)&gt;0,VLOOKUP($G150,'[1]IV.'!$B$7:$AP$324,39,0),""))</f>
        <v>0</v>
      </c>
      <c r="Z150" s="72">
        <f t="shared" si="37"/>
        <v>0</v>
      </c>
      <c r="AA150" s="74"/>
      <c r="AB150" s="70">
        <f>IF(AA150="","",IF(VLOOKUP($G150,'[1]V.'!$B$7:$AO$324,38,0)&gt;0,VLOOKUP($G150,'[1]V.'!$B$7:$AO$324,38,0),""))</f>
        <v>0</v>
      </c>
      <c r="AC150" s="72">
        <f t="shared" si="38"/>
        <v>0</v>
      </c>
      <c r="AD150" s="276" t="e">
        <f>#N/A</f>
        <v>#N/A</v>
      </c>
      <c r="AH150" s="3">
        <f t="shared" si="5"/>
        <v>0</v>
      </c>
    </row>
    <row r="151" spans="1:34" ht="15" customHeight="1" hidden="1">
      <c r="A151" s="268">
        <v>44</v>
      </c>
      <c r="B151" s="60">
        <f t="shared" si="31"/>
        <v>0</v>
      </c>
      <c r="C151" s="60">
        <f t="shared" si="32"/>
        <v>0</v>
      </c>
      <c r="D151" s="60">
        <f t="shared" si="33"/>
        <v>0</v>
      </c>
      <c r="E151" s="60">
        <f t="shared" si="34"/>
        <v>0</v>
      </c>
      <c r="F151" s="60">
        <f t="shared" si="35"/>
        <v>0</v>
      </c>
      <c r="G151" s="180">
        <v>117</v>
      </c>
      <c r="H151" s="368" t="s">
        <v>122</v>
      </c>
      <c r="I151" s="232" t="s">
        <v>579</v>
      </c>
      <c r="J151" s="87">
        <v>2006</v>
      </c>
      <c r="K151" s="333"/>
      <c r="L151" s="66" t="s">
        <v>580</v>
      </c>
      <c r="M151" s="182" t="s">
        <v>120</v>
      </c>
      <c r="N151" s="364">
        <f t="shared" si="36"/>
        <v>0</v>
      </c>
      <c r="O151" s="80"/>
      <c r="P151" s="70">
        <f>IF(O151="","",IF(VLOOKUP($G151,'[1]I.'!$B$7:$AP$324,38,0)&gt;0,VLOOKUP($G151,'[1]I.'!$B$7:$AP$324,38,0),""))</f>
        <v>0</v>
      </c>
      <c r="Q151" s="72">
        <f t="shared" si="51"/>
        <v>0</v>
      </c>
      <c r="R151" s="69"/>
      <c r="S151" s="70">
        <f>IF(R151="","",IF(VLOOKUP($G151,'[1]II.'!$B$7:$AO$324,38,0)&gt;0,VLOOKUP($G151,'[1]II.'!$B$7:$AO$324,38,0),""))</f>
        <v>0</v>
      </c>
      <c r="T151" s="72">
        <f t="shared" si="52"/>
        <v>0</v>
      </c>
      <c r="U151" s="69"/>
      <c r="V151" s="70">
        <f>IF(U151="","",IF(VLOOKUP($G151,'[1]III.'!$B$7:$AO$324,38,0)&gt;0,VLOOKUP($G151,'[1]III.'!$B$7:$AO$324,38,0),""))</f>
        <v>0</v>
      </c>
      <c r="W151" s="72">
        <f t="shared" si="53"/>
        <v>0</v>
      </c>
      <c r="X151" s="73"/>
      <c r="Y151" s="70">
        <f>IF(X151="","",IF(VLOOKUP($G151,'[1]IV.'!$B$7:$AP$324,39,0)&gt;0,VLOOKUP($G151,'[1]IV.'!$B$7:$AP$324,39,0),""))</f>
        <v>0</v>
      </c>
      <c r="Z151" s="72">
        <f t="shared" si="37"/>
        <v>0</v>
      </c>
      <c r="AA151" s="74"/>
      <c r="AB151" s="70">
        <f>IF(AA151="","",IF(VLOOKUP($G151,'[1]V.'!$B$7:$AO$324,38,0)&gt;0,VLOOKUP($G151,'[1]V.'!$B$7:$AO$324,38,0),""))</f>
        <v>0</v>
      </c>
      <c r="AC151" s="72">
        <f t="shared" si="38"/>
        <v>0</v>
      </c>
      <c r="AD151" s="276" t="e">
        <f>#N/A</f>
        <v>#N/A</v>
      </c>
      <c r="AH151" s="3">
        <f t="shared" si="5"/>
        <v>0</v>
      </c>
    </row>
    <row r="152" spans="1:34" ht="15" customHeight="1" hidden="1">
      <c r="A152" s="268">
        <v>45</v>
      </c>
      <c r="B152" s="60">
        <f t="shared" si="31"/>
        <v>0</v>
      </c>
      <c r="C152" s="60">
        <f t="shared" si="32"/>
        <v>0</v>
      </c>
      <c r="D152" s="60">
        <f t="shared" si="33"/>
        <v>0</v>
      </c>
      <c r="E152" s="60">
        <f t="shared" si="34"/>
        <v>0</v>
      </c>
      <c r="F152" s="60">
        <f t="shared" si="35"/>
        <v>0</v>
      </c>
      <c r="G152" s="180">
        <v>118</v>
      </c>
      <c r="H152" s="85" t="s">
        <v>122</v>
      </c>
      <c r="I152" s="232" t="s">
        <v>581</v>
      </c>
      <c r="J152" s="87">
        <v>2006</v>
      </c>
      <c r="K152" s="333"/>
      <c r="L152" s="66" t="s">
        <v>582</v>
      </c>
      <c r="M152" s="182" t="s">
        <v>120</v>
      </c>
      <c r="N152" s="364">
        <f t="shared" si="36"/>
        <v>0</v>
      </c>
      <c r="O152" s="80"/>
      <c r="P152" s="70">
        <f>IF(O152="","",IF(VLOOKUP($G152,'[1]I.'!$B$7:$AP$324,38,0)&gt;0,VLOOKUP($G152,'[1]I.'!$B$7:$AP$324,38,0),""))</f>
        <v>0</v>
      </c>
      <c r="Q152" s="72">
        <f t="shared" si="51"/>
        <v>0</v>
      </c>
      <c r="R152" s="69"/>
      <c r="S152" s="70">
        <f>IF(R152="","",IF(VLOOKUP($G152,'[1]II.'!$B$7:$AO$324,38,0)&gt;0,VLOOKUP($G152,'[1]II.'!$B$7:$AO$324,38,0),""))</f>
        <v>0</v>
      </c>
      <c r="T152" s="72">
        <f t="shared" si="52"/>
        <v>0</v>
      </c>
      <c r="U152" s="69"/>
      <c r="V152" s="70">
        <f>IF(U152="","",IF(VLOOKUP($G152,'[1]III.'!$B$7:$AO$324,38,0)&gt;0,VLOOKUP($G152,'[1]III.'!$B$7:$AO$324,38,0),""))</f>
        <v>0</v>
      </c>
      <c r="W152" s="72">
        <f t="shared" si="53"/>
        <v>0</v>
      </c>
      <c r="X152" s="73"/>
      <c r="Y152" s="70">
        <f>IF(X152="","",IF(VLOOKUP($G152,'[1]IV.'!$B$7:$AP$324,39,0)&gt;0,VLOOKUP($G152,'[1]IV.'!$B$7:$AP$324,39,0),""))</f>
        <v>0</v>
      </c>
      <c r="Z152" s="72">
        <f t="shared" si="37"/>
        <v>0</v>
      </c>
      <c r="AA152" s="74"/>
      <c r="AB152" s="70">
        <f>IF(AA152="","",IF(VLOOKUP($G152,'[1]V.'!$B$7:$AO$324,38,0)&gt;0,VLOOKUP($G152,'[1]V.'!$B$7:$AO$324,38,0),""))</f>
        <v>0</v>
      </c>
      <c r="AC152" s="72">
        <f t="shared" si="38"/>
        <v>0</v>
      </c>
      <c r="AD152" s="276" t="e">
        <f>#N/A</f>
        <v>#N/A</v>
      </c>
      <c r="AH152" s="3">
        <f t="shared" si="5"/>
        <v>0</v>
      </c>
    </row>
    <row r="153" spans="1:34" ht="15" customHeight="1" hidden="1">
      <c r="A153" s="268">
        <v>46</v>
      </c>
      <c r="B153" s="60">
        <f t="shared" si="31"/>
        <v>0</v>
      </c>
      <c r="C153" s="60">
        <f t="shared" si="32"/>
        <v>0</v>
      </c>
      <c r="D153" s="60">
        <f t="shared" si="33"/>
        <v>0</v>
      </c>
      <c r="E153" s="60">
        <f t="shared" si="34"/>
        <v>8</v>
      </c>
      <c r="F153" s="60">
        <f t="shared" si="35"/>
        <v>0</v>
      </c>
      <c r="G153" s="180">
        <v>146</v>
      </c>
      <c r="H153" s="89" t="s">
        <v>583</v>
      </c>
      <c r="I153" s="336" t="s">
        <v>584</v>
      </c>
      <c r="J153" s="77">
        <v>2006</v>
      </c>
      <c r="K153" s="78"/>
      <c r="L153" s="79"/>
      <c r="M153" s="182" t="s">
        <v>120</v>
      </c>
      <c r="N153" s="364">
        <f t="shared" si="36"/>
        <v>0</v>
      </c>
      <c r="O153" s="80"/>
      <c r="P153" s="70">
        <f>IF(O153="","",IF(VLOOKUP($G153,'[1]I.'!$B$7:$AP$324,38,0)&gt;0,VLOOKUP($G153,'[1]I.'!$B$7:$AP$324,38,0),""))</f>
        <v>0</v>
      </c>
      <c r="Q153" s="72">
        <f t="shared" si="51"/>
        <v>0</v>
      </c>
      <c r="R153" s="69"/>
      <c r="S153" s="70">
        <f>IF(R153="","",IF(VLOOKUP($G153,'[1]II.'!$B$7:$AO$324,38,0)&gt;0,VLOOKUP($G153,'[1]II.'!$B$7:$AO$324,38,0),""))</f>
        <v>0</v>
      </c>
      <c r="T153" s="72">
        <f t="shared" si="52"/>
        <v>0</v>
      </c>
      <c r="U153" s="69"/>
      <c r="V153" s="70">
        <f>IF(U153="","",IF(VLOOKUP($G153,'[1]III.'!$B$7:$AO$324,38,0)&gt;0,VLOOKUP($G153,'[1]III.'!$B$7:$AO$324,38,0),""))</f>
        <v>0</v>
      </c>
      <c r="W153" s="72">
        <f t="shared" si="53"/>
        <v>0</v>
      </c>
      <c r="X153" s="73" t="s">
        <v>10</v>
      </c>
      <c r="Y153" s="70">
        <f>IF(X153="","",IF(VLOOKUP($G153,'[1]IV.'!$B$7:$AP$324,39,0)&gt;0,VLOOKUP($G153,'[1]IV.'!$B$7:$AP$324,39,0),""))</f>
        <v>0</v>
      </c>
      <c r="Z153" s="72">
        <f t="shared" si="37"/>
        <v>0</v>
      </c>
      <c r="AA153" s="74"/>
      <c r="AB153" s="70">
        <f>IF(AA153="","",IF(VLOOKUP($G153,'[1]V.'!$B$7:$AO$324,38,0)&gt;0,VLOOKUP($G153,'[1]V.'!$B$7:$AO$324,38,0),""))</f>
        <v>0</v>
      </c>
      <c r="AC153" s="72">
        <f t="shared" si="38"/>
        <v>0</v>
      </c>
      <c r="AD153" s="276" t="e">
        <f aca="true" t="shared" si="54" ref="AD153:AD157">NA()</f>
        <v>#N/A</v>
      </c>
      <c r="AH153" s="3">
        <f t="shared" si="5"/>
        <v>0</v>
      </c>
    </row>
    <row r="154" spans="1:34" ht="15" customHeight="1" hidden="1">
      <c r="A154" s="268">
        <v>47</v>
      </c>
      <c r="B154" s="60">
        <f t="shared" si="31"/>
        <v>0</v>
      </c>
      <c r="C154" s="60">
        <f t="shared" si="32"/>
        <v>0</v>
      </c>
      <c r="D154" s="60">
        <f t="shared" si="33"/>
        <v>0</v>
      </c>
      <c r="E154" s="60">
        <f t="shared" si="34"/>
        <v>9</v>
      </c>
      <c r="F154" s="60">
        <f t="shared" si="35"/>
        <v>0</v>
      </c>
      <c r="G154" s="180">
        <v>147</v>
      </c>
      <c r="H154" s="89" t="s">
        <v>585</v>
      </c>
      <c r="I154" s="336" t="s">
        <v>586</v>
      </c>
      <c r="J154" s="77">
        <v>2006</v>
      </c>
      <c r="K154" s="78"/>
      <c r="L154" s="79"/>
      <c r="M154" s="182" t="s">
        <v>120</v>
      </c>
      <c r="N154" s="364">
        <f t="shared" si="36"/>
        <v>0</v>
      </c>
      <c r="O154" s="80"/>
      <c r="P154" s="70">
        <f>IF(O154="","",IF(VLOOKUP($G154,'[1]I.'!$B$7:$AP$324,38,0)&gt;0,VLOOKUP($G154,'[1]I.'!$B$7:$AP$324,38,0),""))</f>
        <v>0</v>
      </c>
      <c r="Q154" s="72">
        <f t="shared" si="51"/>
        <v>0</v>
      </c>
      <c r="R154" s="69"/>
      <c r="S154" s="70">
        <f>IF(R154="","",IF(VLOOKUP($G154,'[1]II.'!$B$7:$AO$324,38,0)&gt;0,VLOOKUP($G154,'[1]II.'!$B$7:$AO$324,38,0),""))</f>
        <v>0</v>
      </c>
      <c r="T154" s="72">
        <f t="shared" si="52"/>
        <v>0</v>
      </c>
      <c r="U154" s="69"/>
      <c r="V154" s="70">
        <f>IF(U154="","",IF(VLOOKUP($G154,'[1]III.'!$B$7:$AO$324,38,0)&gt;0,VLOOKUP($G154,'[1]III.'!$B$7:$AO$324,38,0),""))</f>
        <v>0</v>
      </c>
      <c r="W154" s="72">
        <f t="shared" si="53"/>
        <v>0</v>
      </c>
      <c r="X154" s="73" t="s">
        <v>10</v>
      </c>
      <c r="Y154" s="70">
        <f>IF(X154="","",IF(VLOOKUP($G154,'[1]IV.'!$B$7:$AP$324,39,0)&gt;0,VLOOKUP($G154,'[1]IV.'!$B$7:$AP$324,39,0),""))</f>
        <v>0</v>
      </c>
      <c r="Z154" s="72">
        <f t="shared" si="37"/>
        <v>0</v>
      </c>
      <c r="AA154" s="74"/>
      <c r="AB154" s="70">
        <f>IF(AA154="","",IF(VLOOKUP($G154,'[1]V.'!$B$7:$AO$324,38,0)&gt;0,VLOOKUP($G154,'[1]V.'!$B$7:$AO$324,38,0),""))</f>
        <v>0</v>
      </c>
      <c r="AC154" s="72">
        <f t="shared" si="38"/>
        <v>0</v>
      </c>
      <c r="AD154" s="276" t="e">
        <f t="shared" si="54"/>
        <v>#N/A</v>
      </c>
      <c r="AH154" s="3">
        <f t="shared" si="5"/>
        <v>0</v>
      </c>
    </row>
    <row r="155" spans="1:34" ht="15" customHeight="1" hidden="1">
      <c r="A155" s="268">
        <v>48</v>
      </c>
      <c r="B155" s="60">
        <f t="shared" si="31"/>
        <v>0</v>
      </c>
      <c r="C155" s="60">
        <f t="shared" si="32"/>
        <v>0</v>
      </c>
      <c r="D155" s="60">
        <f t="shared" si="33"/>
        <v>0</v>
      </c>
      <c r="E155" s="60">
        <f t="shared" si="34"/>
        <v>0</v>
      </c>
      <c r="F155" s="60">
        <f t="shared" si="35"/>
        <v>0</v>
      </c>
      <c r="G155" s="180">
        <v>148</v>
      </c>
      <c r="H155" s="89"/>
      <c r="I155" s="336"/>
      <c r="J155" s="77"/>
      <c r="K155" s="78"/>
      <c r="L155" s="79"/>
      <c r="M155" s="182"/>
      <c r="N155" s="364">
        <f t="shared" si="36"/>
        <v>0</v>
      </c>
      <c r="O155" s="80"/>
      <c r="P155" s="70">
        <f>IF(O155="","",IF(VLOOKUP($G155,'[1]I.'!$B$7:$AP$324,38,0)&gt;0,VLOOKUP($G155,'[1]I.'!$B$7:$AP$324,38,0),""))</f>
        <v>0</v>
      </c>
      <c r="Q155" s="72">
        <f t="shared" si="51"/>
        <v>0</v>
      </c>
      <c r="R155" s="69"/>
      <c r="S155" s="70">
        <f>IF(R155="","",IF(VLOOKUP($G155,'[1]II.'!$B$7:$AO$324,38,0)&gt;0,VLOOKUP($G155,'[1]II.'!$B$7:$AO$324,38,0),""))</f>
        <v>0</v>
      </c>
      <c r="T155" s="72">
        <f t="shared" si="52"/>
        <v>0</v>
      </c>
      <c r="U155" s="69"/>
      <c r="V155" s="70">
        <f>IF(U155="","",IF(VLOOKUP($G155,'[1]III.'!$B$7:$AO$324,38,0)&gt;0,VLOOKUP($G155,'[1]III.'!$B$7:$AO$324,38,0),""))</f>
        <v>0</v>
      </c>
      <c r="W155" s="72">
        <f t="shared" si="53"/>
        <v>0</v>
      </c>
      <c r="X155" s="73"/>
      <c r="Y155" s="70">
        <f>IF(X155="","",IF(VLOOKUP($G155,'[1]IV.'!$B$7:$AP$324,39,0)&gt;0,VLOOKUP($G155,'[1]IV.'!$B$7:$AP$324,39,0),""))</f>
        <v>0</v>
      </c>
      <c r="Z155" s="72">
        <f t="shared" si="37"/>
        <v>0</v>
      </c>
      <c r="AA155" s="74"/>
      <c r="AB155" s="70">
        <f>IF(AA155="","",IF(VLOOKUP($G155,'[1]V.'!$B$7:$AO$324,38,0)&gt;0,VLOOKUP($G155,'[1]V.'!$B$7:$AO$324,38,0),""))</f>
        <v>0</v>
      </c>
      <c r="AC155" s="72">
        <f t="shared" si="38"/>
        <v>0</v>
      </c>
      <c r="AD155" s="276" t="e">
        <f t="shared" si="54"/>
        <v>#N/A</v>
      </c>
      <c r="AH155" s="3">
        <f t="shared" si="5"/>
        <v>0</v>
      </c>
    </row>
    <row r="156" spans="1:34" ht="15" customHeight="1" hidden="1">
      <c r="A156" s="268">
        <v>49</v>
      </c>
      <c r="B156" s="60">
        <f t="shared" si="31"/>
        <v>0</v>
      </c>
      <c r="C156" s="60">
        <f t="shared" si="32"/>
        <v>0</v>
      </c>
      <c r="D156" s="60">
        <f t="shared" si="33"/>
        <v>0</v>
      </c>
      <c r="E156" s="60">
        <f t="shared" si="34"/>
        <v>0</v>
      </c>
      <c r="F156" s="60">
        <f t="shared" si="35"/>
        <v>0</v>
      </c>
      <c r="G156" s="180">
        <v>149</v>
      </c>
      <c r="H156" s="89"/>
      <c r="I156" s="336"/>
      <c r="J156" s="77"/>
      <c r="K156" s="78"/>
      <c r="L156" s="79"/>
      <c r="M156" s="182"/>
      <c r="N156" s="364">
        <f t="shared" si="36"/>
        <v>0</v>
      </c>
      <c r="O156" s="80"/>
      <c r="P156" s="70">
        <f>IF(O156="","",IF(VLOOKUP($G156,'[1]I.'!$B$7:$AP$324,38,0)&gt;0,VLOOKUP($G156,'[1]I.'!$B$7:$AP$324,38,0),""))</f>
        <v>0</v>
      </c>
      <c r="Q156" s="72">
        <f t="shared" si="51"/>
        <v>0</v>
      </c>
      <c r="R156" s="69"/>
      <c r="S156" s="70">
        <f>IF(R156="","",IF(VLOOKUP($G156,'[1]II.'!$B$7:$AO$324,38,0)&gt;0,VLOOKUP($G156,'[1]II.'!$B$7:$AO$324,38,0),""))</f>
        <v>0</v>
      </c>
      <c r="T156" s="72">
        <f t="shared" si="52"/>
        <v>0</v>
      </c>
      <c r="U156" s="69"/>
      <c r="V156" s="70">
        <f>IF(U156="","",IF(VLOOKUP($G156,'[1]III.'!$B$7:$AO$324,38,0)&gt;0,VLOOKUP($G156,'[1]III.'!$B$7:$AO$324,38,0),""))</f>
        <v>0</v>
      </c>
      <c r="W156" s="72">
        <f t="shared" si="53"/>
        <v>0</v>
      </c>
      <c r="X156" s="73"/>
      <c r="Y156" s="70">
        <f>IF(X156="","",IF(VLOOKUP($G156,'[1]IV.'!$B$7:$AP$324,39,0)&gt;0,VLOOKUP($G156,'[1]IV.'!$B$7:$AP$324,39,0),""))</f>
        <v>0</v>
      </c>
      <c r="Z156" s="72">
        <f t="shared" si="37"/>
        <v>0</v>
      </c>
      <c r="AA156" s="74"/>
      <c r="AB156" s="70">
        <f>IF(AA156="","",IF(VLOOKUP($G156,'[1]V.'!$B$7:$AO$324,38,0)&gt;0,VLOOKUP($G156,'[1]V.'!$B$7:$AO$324,38,0),""))</f>
        <v>0</v>
      </c>
      <c r="AC156" s="72">
        <f t="shared" si="38"/>
        <v>0</v>
      </c>
      <c r="AD156" s="276" t="e">
        <f t="shared" si="54"/>
        <v>#N/A</v>
      </c>
      <c r="AH156" s="3">
        <f t="shared" si="5"/>
        <v>0</v>
      </c>
    </row>
    <row r="157" spans="1:34" ht="7.5" customHeight="1" hidden="1">
      <c r="A157" s="268">
        <v>50</v>
      </c>
      <c r="B157" s="60">
        <f t="shared" si="31"/>
        <v>0</v>
      </c>
      <c r="C157" s="60">
        <f t="shared" si="32"/>
        <v>0</v>
      </c>
      <c r="D157" s="60">
        <f t="shared" si="33"/>
        <v>0</v>
      </c>
      <c r="E157" s="60">
        <f t="shared" si="34"/>
        <v>0</v>
      </c>
      <c r="F157" s="60">
        <f t="shared" si="35"/>
        <v>0</v>
      </c>
      <c r="G157" s="180">
        <v>150</v>
      </c>
      <c r="H157" s="89"/>
      <c r="I157" s="336"/>
      <c r="J157" s="77"/>
      <c r="K157" s="78"/>
      <c r="L157" s="79"/>
      <c r="M157" s="182"/>
      <c r="N157" s="364">
        <f t="shared" si="36"/>
        <v>0</v>
      </c>
      <c r="O157" s="80"/>
      <c r="P157" s="70">
        <f>IF(O157="","",IF(VLOOKUP($G157,'[1]I.'!$B$7:$AP$324,38,0)&gt;0,VLOOKUP($G157,'[1]I.'!$B$7:$AP$324,38,0),""))</f>
        <v>0</v>
      </c>
      <c r="Q157" s="72">
        <f t="shared" si="51"/>
        <v>0</v>
      </c>
      <c r="R157" s="69"/>
      <c r="S157" s="70">
        <f>IF(R157="","",IF(VLOOKUP($G157,'[1]II.'!$B$7:$AO$324,38,0)&gt;0,VLOOKUP($G157,'[1]II.'!$B$7:$AO$324,38,0),""))</f>
        <v>0</v>
      </c>
      <c r="T157" s="72">
        <f t="shared" si="52"/>
        <v>0</v>
      </c>
      <c r="U157" s="69"/>
      <c r="V157" s="70">
        <f>IF(U157="","",IF(VLOOKUP($G157,'[1]III.'!$B$7:$AO$324,38,0)&gt;0,VLOOKUP($G157,'[1]III.'!$B$7:$AO$324,38,0),""))</f>
        <v>0</v>
      </c>
      <c r="W157" s="72">
        <f t="shared" si="53"/>
        <v>0</v>
      </c>
      <c r="X157" s="73"/>
      <c r="Y157" s="70">
        <f>IF(X157="","",IF(VLOOKUP($G157,'[1]IV.'!$B$7:$AP$324,39,0)&gt;0,VLOOKUP($G157,'[1]IV.'!$B$7:$AP$324,39,0),""))</f>
        <v>0</v>
      </c>
      <c r="Z157" s="72">
        <f t="shared" si="37"/>
        <v>0</v>
      </c>
      <c r="AA157" s="74"/>
      <c r="AB157" s="70">
        <f>IF(AA157="","",IF(VLOOKUP($G157,'[1]V.'!$B$7:$AO$324,38,0)&gt;0,VLOOKUP($G157,'[1]V.'!$B$7:$AO$324,38,0),""))</f>
        <v>0</v>
      </c>
      <c r="AC157" s="72">
        <f t="shared" si="38"/>
        <v>0</v>
      </c>
      <c r="AD157" s="276" t="e">
        <f t="shared" si="54"/>
        <v>#N/A</v>
      </c>
      <c r="AH157" s="3">
        <f t="shared" si="5"/>
        <v>0</v>
      </c>
    </row>
    <row r="158" spans="1:34" s="213" customFormat="1" ht="25.5" customHeight="1">
      <c r="A158" s="360"/>
      <c r="B158" s="369"/>
      <c r="C158" s="369"/>
      <c r="D158" s="369"/>
      <c r="E158" s="369"/>
      <c r="F158" s="369"/>
      <c r="G158" s="360"/>
      <c r="H158" s="375"/>
      <c r="I158" s="376" t="s">
        <v>350</v>
      </c>
      <c r="J158" s="209">
        <f>'[1]DIVKY'!$J$158</f>
        <v>2003</v>
      </c>
      <c r="K158" s="377" t="s">
        <v>5</v>
      </c>
      <c r="L158" s="211">
        <f>'[1]DIVKY'!$L$158</f>
        <v>2004</v>
      </c>
      <c r="M158" s="26"/>
      <c r="N158" s="11"/>
      <c r="O158" s="7"/>
      <c r="P158" s="8"/>
      <c r="Q158" s="12"/>
      <c r="R158" s="10"/>
      <c r="S158" s="11"/>
      <c r="T158" s="12"/>
      <c r="U158" s="10"/>
      <c r="V158" s="11"/>
      <c r="W158" s="12"/>
      <c r="X158" s="13"/>
      <c r="Y158" s="11"/>
      <c r="Z158" s="12"/>
      <c r="AA158" s="11"/>
      <c r="AB158" s="11"/>
      <c r="AC158" s="12"/>
      <c r="AD158" s="15"/>
      <c r="AE158" s="16"/>
      <c r="AF158" s="17"/>
      <c r="AG158" s="17"/>
      <c r="AH158" s="3">
        <f t="shared" si="5"/>
        <v>0</v>
      </c>
    </row>
    <row r="159" spans="1:34" s="220" customFormat="1" ht="30" customHeight="1">
      <c r="A159" s="214" t="s">
        <v>12</v>
      </c>
      <c r="B159" s="215"/>
      <c r="C159" s="215"/>
      <c r="D159" s="215"/>
      <c r="E159" s="215"/>
      <c r="F159" s="215"/>
      <c r="G159" s="216" t="s">
        <v>13</v>
      </c>
      <c r="H159" s="217" t="s">
        <v>14</v>
      </c>
      <c r="I159" s="217" t="s">
        <v>15</v>
      </c>
      <c r="J159" s="218" t="s">
        <v>16</v>
      </c>
      <c r="K159" s="49" t="s">
        <v>17</v>
      </c>
      <c r="L159" s="49" t="s">
        <v>17</v>
      </c>
      <c r="M159" s="50" t="s">
        <v>18</v>
      </c>
      <c r="N159" s="362" t="s">
        <v>19</v>
      </c>
      <c r="O159" s="52">
        <f>$O$3</f>
        <v>0</v>
      </c>
      <c r="P159" s="52"/>
      <c r="Q159" s="52"/>
      <c r="R159" s="219">
        <f>$R$3</f>
        <v>0</v>
      </c>
      <c r="S159" s="219"/>
      <c r="T159" s="219"/>
      <c r="U159" s="52">
        <f>$U$3</f>
        <v>0</v>
      </c>
      <c r="V159" s="52"/>
      <c r="W159" s="52"/>
      <c r="X159" s="52">
        <f>$X$3</f>
        <v>0</v>
      </c>
      <c r="Y159" s="52"/>
      <c r="Z159" s="52"/>
      <c r="AA159" s="52">
        <f>$AA$3</f>
        <v>0</v>
      </c>
      <c r="AB159" s="52"/>
      <c r="AC159" s="52"/>
      <c r="AD159" s="363" t="s">
        <v>21</v>
      </c>
      <c r="AE159" s="16"/>
      <c r="AF159" s="17"/>
      <c r="AG159" s="17"/>
      <c r="AH159" s="3">
        <f t="shared" si="5"/>
        <v>0</v>
      </c>
    </row>
    <row r="160" spans="1:34" ht="15" customHeight="1">
      <c r="A160" s="268">
        <v>1</v>
      </c>
      <c r="B160" s="60">
        <f aca="true" t="shared" si="55" ref="B160:B209">IF(O160&gt;"",COUNTIF($O$160:O160,"I."),"")</f>
        <v>1</v>
      </c>
      <c r="C160" s="60">
        <f aca="true" t="shared" si="56" ref="C160:C209">IF(R160&gt;"",COUNTIF(R$160:$R160,"II."),"")</f>
        <v>1</v>
      </c>
      <c r="D160" s="60">
        <f aca="true" t="shared" si="57" ref="D160:D209">IF(U160&gt;"",COUNTIF($U$160:U160,"III."),"")</f>
        <v>1</v>
      </c>
      <c r="E160" s="60">
        <f aca="true" t="shared" si="58" ref="E160:E209">IF(X160&gt;"",COUNTIF($X$160:X160,"IV."),"")</f>
        <v>1</v>
      </c>
      <c r="F160" s="60">
        <f aca="true" t="shared" si="59" ref="F160:F209">IF(AA160&gt;"",COUNTIF(AA$160:$AA160,"V."),"")</f>
        <v>0</v>
      </c>
      <c r="G160" s="180">
        <v>161</v>
      </c>
      <c r="H160" s="149" t="s">
        <v>587</v>
      </c>
      <c r="I160" s="150" t="s">
        <v>436</v>
      </c>
      <c r="J160" s="77">
        <v>2003</v>
      </c>
      <c r="K160" s="333"/>
      <c r="L160" s="79" t="s">
        <v>25</v>
      </c>
      <c r="M160" s="182" t="s">
        <v>26</v>
      </c>
      <c r="N160" s="364">
        <v>101</v>
      </c>
      <c r="O160" s="69" t="s">
        <v>7</v>
      </c>
      <c r="P160" s="70" t="s">
        <v>28</v>
      </c>
      <c r="Q160" s="72">
        <v>25</v>
      </c>
      <c r="R160" s="81" t="s">
        <v>8</v>
      </c>
      <c r="S160" s="70" t="s">
        <v>27</v>
      </c>
      <c r="T160" s="72">
        <v>30</v>
      </c>
      <c r="U160" s="69" t="s">
        <v>9</v>
      </c>
      <c r="V160" s="70" t="s">
        <v>28</v>
      </c>
      <c r="W160" s="72">
        <v>25</v>
      </c>
      <c r="X160" s="73" t="s">
        <v>10</v>
      </c>
      <c r="Y160" s="70" t="s">
        <v>32</v>
      </c>
      <c r="Z160" s="72">
        <v>21</v>
      </c>
      <c r="AA160" s="74"/>
      <c r="AB160" s="70"/>
      <c r="AC160" s="72">
        <v>0</v>
      </c>
      <c r="AD160" s="270">
        <v>1</v>
      </c>
      <c r="AH160" s="3">
        <f t="shared" si="5"/>
        <v>0</v>
      </c>
    </row>
    <row r="161" spans="1:34" ht="15" customHeight="1">
      <c r="A161" s="268">
        <v>2</v>
      </c>
      <c r="B161" s="60">
        <f t="shared" si="55"/>
        <v>2</v>
      </c>
      <c r="C161" s="60">
        <f t="shared" si="56"/>
        <v>2</v>
      </c>
      <c r="D161" s="60">
        <f t="shared" si="57"/>
        <v>2</v>
      </c>
      <c r="E161" s="60">
        <f t="shared" si="58"/>
        <v>2</v>
      </c>
      <c r="F161" s="60">
        <f t="shared" si="59"/>
        <v>0</v>
      </c>
      <c r="G161" s="180">
        <v>151</v>
      </c>
      <c r="H161" s="149" t="s">
        <v>588</v>
      </c>
      <c r="I161" s="150" t="s">
        <v>589</v>
      </c>
      <c r="J161" s="77">
        <v>2003</v>
      </c>
      <c r="K161" s="333"/>
      <c r="L161" s="79" t="s">
        <v>56</v>
      </c>
      <c r="M161" s="182" t="s">
        <v>26</v>
      </c>
      <c r="N161" s="364">
        <v>98</v>
      </c>
      <c r="O161" s="69" t="s">
        <v>7</v>
      </c>
      <c r="P161" s="70" t="s">
        <v>27</v>
      </c>
      <c r="Q161" s="72">
        <v>30</v>
      </c>
      <c r="R161" s="81" t="s">
        <v>8</v>
      </c>
      <c r="S161" s="70" t="s">
        <v>28</v>
      </c>
      <c r="T161" s="72">
        <v>25</v>
      </c>
      <c r="U161" s="81" t="s">
        <v>9</v>
      </c>
      <c r="V161" s="70" t="s">
        <v>49</v>
      </c>
      <c r="W161" s="72">
        <v>13</v>
      </c>
      <c r="X161" s="82" t="s">
        <v>10</v>
      </c>
      <c r="Y161" s="70" t="s">
        <v>27</v>
      </c>
      <c r="Z161" s="72">
        <v>30</v>
      </c>
      <c r="AA161" s="83"/>
      <c r="AB161" s="70"/>
      <c r="AC161" s="72">
        <v>0</v>
      </c>
      <c r="AD161" s="270">
        <v>2</v>
      </c>
      <c r="AH161" s="3">
        <f t="shared" si="5"/>
        <v>0</v>
      </c>
    </row>
    <row r="162" spans="1:34" ht="15" customHeight="1">
      <c r="A162" s="268">
        <v>3</v>
      </c>
      <c r="B162" s="60">
        <f t="shared" si="55"/>
        <v>3</v>
      </c>
      <c r="C162" s="60">
        <f t="shared" si="56"/>
        <v>3</v>
      </c>
      <c r="D162" s="60">
        <f t="shared" si="57"/>
        <v>3</v>
      </c>
      <c r="E162" s="60">
        <f t="shared" si="58"/>
        <v>3</v>
      </c>
      <c r="F162" s="60">
        <f t="shared" si="59"/>
        <v>0</v>
      </c>
      <c r="G162" s="180">
        <v>156</v>
      </c>
      <c r="H162" s="62" t="s">
        <v>590</v>
      </c>
      <c r="I162" s="63" t="s">
        <v>506</v>
      </c>
      <c r="J162" s="77">
        <v>2004</v>
      </c>
      <c r="K162" s="371"/>
      <c r="L162" s="79" t="s">
        <v>591</v>
      </c>
      <c r="M162" s="182" t="s">
        <v>26</v>
      </c>
      <c r="N162" s="364">
        <v>85</v>
      </c>
      <c r="O162" s="69" t="s">
        <v>7</v>
      </c>
      <c r="P162" s="70" t="s">
        <v>32</v>
      </c>
      <c r="Q162" s="72">
        <v>21</v>
      </c>
      <c r="R162" s="81" t="s">
        <v>8</v>
      </c>
      <c r="S162" s="70" t="s">
        <v>32</v>
      </c>
      <c r="T162" s="72">
        <v>21</v>
      </c>
      <c r="U162" s="81" t="s">
        <v>9</v>
      </c>
      <c r="V162" s="70" t="s">
        <v>41</v>
      </c>
      <c r="W162" s="72">
        <v>18</v>
      </c>
      <c r="X162" s="82" t="s">
        <v>10</v>
      </c>
      <c r="Y162" s="70" t="s">
        <v>28</v>
      </c>
      <c r="Z162" s="72">
        <v>25</v>
      </c>
      <c r="AA162" s="83"/>
      <c r="AB162" s="70"/>
      <c r="AC162" s="72">
        <v>0</v>
      </c>
      <c r="AD162" s="270">
        <v>3</v>
      </c>
      <c r="AH162" s="3">
        <f t="shared" si="5"/>
        <v>0</v>
      </c>
    </row>
    <row r="163" spans="1:34" ht="15" customHeight="1">
      <c r="A163" s="268">
        <v>4</v>
      </c>
      <c r="B163" s="60">
        <f t="shared" si="55"/>
        <v>4</v>
      </c>
      <c r="C163" s="60">
        <f t="shared" si="56"/>
        <v>0</v>
      </c>
      <c r="D163" s="60">
        <f t="shared" si="57"/>
        <v>4</v>
      </c>
      <c r="E163" s="60">
        <f t="shared" si="58"/>
        <v>4</v>
      </c>
      <c r="F163" s="60">
        <f t="shared" si="59"/>
        <v>0</v>
      </c>
      <c r="G163" s="180">
        <v>157</v>
      </c>
      <c r="H163" s="149" t="s">
        <v>592</v>
      </c>
      <c r="I163" s="150" t="s">
        <v>553</v>
      </c>
      <c r="J163" s="77">
        <v>2003</v>
      </c>
      <c r="K163" s="333"/>
      <c r="L163" s="79" t="s">
        <v>25</v>
      </c>
      <c r="M163" s="182" t="s">
        <v>26</v>
      </c>
      <c r="N163" s="364">
        <v>54</v>
      </c>
      <c r="O163" s="69" t="s">
        <v>7</v>
      </c>
      <c r="P163" s="70" t="s">
        <v>40</v>
      </c>
      <c r="Q163" s="72">
        <v>15</v>
      </c>
      <c r="R163" s="81"/>
      <c r="S163" s="70"/>
      <c r="T163" s="72">
        <v>0</v>
      </c>
      <c r="U163" s="69" t="s">
        <v>9</v>
      </c>
      <c r="V163" s="70" t="s">
        <v>32</v>
      </c>
      <c r="W163" s="72">
        <v>21</v>
      </c>
      <c r="X163" s="82" t="s">
        <v>10</v>
      </c>
      <c r="Y163" s="70" t="s">
        <v>41</v>
      </c>
      <c r="Z163" s="72">
        <v>18</v>
      </c>
      <c r="AA163" s="74"/>
      <c r="AB163" s="70"/>
      <c r="AC163" s="72">
        <v>0</v>
      </c>
      <c r="AD163" s="270">
        <v>4</v>
      </c>
      <c r="AH163" s="3">
        <f t="shared" si="5"/>
        <v>0</v>
      </c>
    </row>
    <row r="164" spans="1:34" ht="15" customHeight="1">
      <c r="A164" s="268">
        <v>5</v>
      </c>
      <c r="B164" s="60">
        <f t="shared" si="55"/>
        <v>0</v>
      </c>
      <c r="C164" s="60">
        <f t="shared" si="56"/>
        <v>4</v>
      </c>
      <c r="D164" s="60">
        <f t="shared" si="57"/>
        <v>5</v>
      </c>
      <c r="E164" s="60">
        <f t="shared" si="58"/>
        <v>5</v>
      </c>
      <c r="F164" s="60">
        <f t="shared" si="59"/>
        <v>0</v>
      </c>
      <c r="G164" s="180">
        <v>154</v>
      </c>
      <c r="H164" s="62" t="s">
        <v>593</v>
      </c>
      <c r="I164" s="63" t="s">
        <v>512</v>
      </c>
      <c r="J164" s="77">
        <v>2004</v>
      </c>
      <c r="K164" s="318"/>
      <c r="L164" s="79" t="s">
        <v>39</v>
      </c>
      <c r="M164" s="182" t="s">
        <v>26</v>
      </c>
      <c r="N164" s="364">
        <v>46</v>
      </c>
      <c r="O164" s="80"/>
      <c r="P164" s="70"/>
      <c r="Q164" s="72">
        <v>0</v>
      </c>
      <c r="R164" s="81" t="s">
        <v>8</v>
      </c>
      <c r="S164" s="70" t="s">
        <v>41</v>
      </c>
      <c r="T164" s="72">
        <v>18</v>
      </c>
      <c r="U164" s="69" t="s">
        <v>9</v>
      </c>
      <c r="V164" s="70" t="s">
        <v>40</v>
      </c>
      <c r="W164" s="72">
        <v>15</v>
      </c>
      <c r="X164" s="82" t="s">
        <v>10</v>
      </c>
      <c r="Y164" s="70" t="s">
        <v>49</v>
      </c>
      <c r="Z164" s="72">
        <v>13</v>
      </c>
      <c r="AA164" s="74"/>
      <c r="AB164" s="70"/>
      <c r="AC164" s="72">
        <v>0</v>
      </c>
      <c r="AD164" s="270">
        <v>5</v>
      </c>
      <c r="AH164" s="3">
        <f t="shared" si="5"/>
        <v>0</v>
      </c>
    </row>
    <row r="165" spans="1:34" ht="15" customHeight="1">
      <c r="A165" s="268">
        <v>6</v>
      </c>
      <c r="B165" s="60">
        <f t="shared" si="55"/>
        <v>5</v>
      </c>
      <c r="C165" s="60">
        <f t="shared" si="56"/>
        <v>0</v>
      </c>
      <c r="D165" s="60">
        <f t="shared" si="57"/>
        <v>6</v>
      </c>
      <c r="E165" s="60">
        <f t="shared" si="58"/>
        <v>6</v>
      </c>
      <c r="F165" s="60">
        <f t="shared" si="59"/>
        <v>0</v>
      </c>
      <c r="G165" s="180">
        <v>158</v>
      </c>
      <c r="H165" s="62" t="s">
        <v>592</v>
      </c>
      <c r="I165" s="63" t="s">
        <v>506</v>
      </c>
      <c r="J165" s="77">
        <v>2003</v>
      </c>
      <c r="K165" s="371"/>
      <c r="L165" s="79" t="s">
        <v>25</v>
      </c>
      <c r="M165" s="182" t="s">
        <v>26</v>
      </c>
      <c r="N165" s="364">
        <v>35</v>
      </c>
      <c r="O165" s="69" t="s">
        <v>7</v>
      </c>
      <c r="P165" s="70" t="s">
        <v>53</v>
      </c>
      <c r="Q165" s="72">
        <v>11</v>
      </c>
      <c r="R165" s="81"/>
      <c r="S165" s="70"/>
      <c r="T165" s="72">
        <v>0</v>
      </c>
      <c r="U165" s="69" t="s">
        <v>9</v>
      </c>
      <c r="V165" s="70" t="s">
        <v>57</v>
      </c>
      <c r="W165" s="72">
        <v>9</v>
      </c>
      <c r="X165" s="82" t="s">
        <v>10</v>
      </c>
      <c r="Y165" s="70" t="s">
        <v>40</v>
      </c>
      <c r="Z165" s="72">
        <v>15</v>
      </c>
      <c r="AA165" s="74"/>
      <c r="AB165" s="70"/>
      <c r="AC165" s="72">
        <v>0</v>
      </c>
      <c r="AD165" s="270">
        <v>6</v>
      </c>
      <c r="AH165" s="3">
        <f t="shared" si="5"/>
        <v>0</v>
      </c>
    </row>
    <row r="166" spans="1:34" ht="15" customHeight="1">
      <c r="A166" s="268">
        <v>7</v>
      </c>
      <c r="B166" s="60">
        <f t="shared" si="55"/>
        <v>0</v>
      </c>
      <c r="C166" s="60">
        <f t="shared" si="56"/>
        <v>0</v>
      </c>
      <c r="D166" s="60">
        <f t="shared" si="57"/>
        <v>7</v>
      </c>
      <c r="E166" s="60">
        <f t="shared" si="58"/>
        <v>0</v>
      </c>
      <c r="F166" s="60">
        <f t="shared" si="59"/>
        <v>0</v>
      </c>
      <c r="G166" s="180">
        <v>178</v>
      </c>
      <c r="H166" s="62" t="s">
        <v>594</v>
      </c>
      <c r="I166" s="63" t="s">
        <v>512</v>
      </c>
      <c r="J166" s="77">
        <v>2003</v>
      </c>
      <c r="K166" s="371"/>
      <c r="L166" s="79" t="s">
        <v>168</v>
      </c>
      <c r="M166" s="182" t="s">
        <v>26</v>
      </c>
      <c r="N166" s="364">
        <v>30</v>
      </c>
      <c r="O166" s="80"/>
      <c r="P166" s="70"/>
      <c r="Q166" s="72">
        <v>0</v>
      </c>
      <c r="R166" s="69"/>
      <c r="S166" s="70"/>
      <c r="T166" s="72">
        <v>0</v>
      </c>
      <c r="U166" s="69" t="s">
        <v>9</v>
      </c>
      <c r="V166" s="70" t="s">
        <v>27</v>
      </c>
      <c r="W166" s="72">
        <v>30</v>
      </c>
      <c r="X166" s="82"/>
      <c r="Y166" s="70"/>
      <c r="Z166" s="72">
        <v>0</v>
      </c>
      <c r="AA166" s="74"/>
      <c r="AB166" s="70"/>
      <c r="AC166" s="72">
        <v>0</v>
      </c>
      <c r="AD166" s="270">
        <v>7</v>
      </c>
      <c r="AH166" s="3">
        <f t="shared" si="5"/>
        <v>0</v>
      </c>
    </row>
    <row r="167" spans="1:34" ht="15" customHeight="1">
      <c r="A167" s="268">
        <v>8</v>
      </c>
      <c r="B167" s="60">
        <f t="shared" si="55"/>
        <v>6</v>
      </c>
      <c r="C167" s="60">
        <f t="shared" si="56"/>
        <v>0</v>
      </c>
      <c r="D167" s="60">
        <f t="shared" si="57"/>
        <v>8</v>
      </c>
      <c r="E167" s="60">
        <f t="shared" si="58"/>
        <v>0</v>
      </c>
      <c r="F167" s="60">
        <f t="shared" si="59"/>
        <v>0</v>
      </c>
      <c r="G167" s="180">
        <v>155</v>
      </c>
      <c r="H167" s="62" t="s">
        <v>595</v>
      </c>
      <c r="I167" s="63" t="s">
        <v>444</v>
      </c>
      <c r="J167" s="77">
        <v>2004</v>
      </c>
      <c r="K167" s="371"/>
      <c r="L167" s="79" t="s">
        <v>596</v>
      </c>
      <c r="M167" s="182" t="s">
        <v>26</v>
      </c>
      <c r="N167" s="364">
        <v>29</v>
      </c>
      <c r="O167" s="69" t="s">
        <v>7</v>
      </c>
      <c r="P167" s="70" t="s">
        <v>41</v>
      </c>
      <c r="Q167" s="72">
        <v>18</v>
      </c>
      <c r="R167" s="81"/>
      <c r="S167" s="70"/>
      <c r="T167" s="72">
        <v>0</v>
      </c>
      <c r="U167" s="69" t="s">
        <v>9</v>
      </c>
      <c r="V167" s="70" t="s">
        <v>53</v>
      </c>
      <c r="W167" s="72">
        <v>11</v>
      </c>
      <c r="X167" s="82"/>
      <c r="Y167" s="70"/>
      <c r="Z167" s="72">
        <v>0</v>
      </c>
      <c r="AA167" s="74"/>
      <c r="AB167" s="70"/>
      <c r="AC167" s="72">
        <v>0</v>
      </c>
      <c r="AD167" s="270">
        <v>8</v>
      </c>
      <c r="AH167" s="3">
        <f t="shared" si="5"/>
        <v>0</v>
      </c>
    </row>
    <row r="168" spans="1:34" ht="15" customHeight="1">
      <c r="A168" s="268">
        <v>9</v>
      </c>
      <c r="B168" s="60">
        <f t="shared" si="55"/>
        <v>7</v>
      </c>
      <c r="C168" s="60">
        <f t="shared" si="56"/>
        <v>5</v>
      </c>
      <c r="D168" s="60">
        <f t="shared" si="57"/>
        <v>0</v>
      </c>
      <c r="E168" s="60">
        <f t="shared" si="58"/>
        <v>0</v>
      </c>
      <c r="F168" s="60">
        <f t="shared" si="59"/>
        <v>0</v>
      </c>
      <c r="G168" s="180">
        <v>169</v>
      </c>
      <c r="H168" s="85" t="s">
        <v>597</v>
      </c>
      <c r="I168" s="86" t="s">
        <v>598</v>
      </c>
      <c r="J168" s="64">
        <v>2003</v>
      </c>
      <c r="K168" s="318"/>
      <c r="L168" s="79" t="s">
        <v>39</v>
      </c>
      <c r="M168" s="182" t="s">
        <v>26</v>
      </c>
      <c r="N168" s="364">
        <v>28</v>
      </c>
      <c r="O168" s="69" t="s">
        <v>7</v>
      </c>
      <c r="P168" s="70" t="s">
        <v>49</v>
      </c>
      <c r="Q168" s="72">
        <v>13</v>
      </c>
      <c r="R168" s="81" t="s">
        <v>8</v>
      </c>
      <c r="S168" s="70" t="s">
        <v>40</v>
      </c>
      <c r="T168" s="72">
        <v>15</v>
      </c>
      <c r="U168" s="69"/>
      <c r="V168" s="70"/>
      <c r="W168" s="72">
        <v>0</v>
      </c>
      <c r="X168" s="82"/>
      <c r="Y168" s="70"/>
      <c r="Z168" s="72">
        <v>0</v>
      </c>
      <c r="AA168" s="74"/>
      <c r="AB168" s="70"/>
      <c r="AC168" s="72">
        <v>0</v>
      </c>
      <c r="AD168" s="270">
        <v>9</v>
      </c>
      <c r="AH168" s="3">
        <f t="shared" si="5"/>
        <v>0</v>
      </c>
    </row>
    <row r="169" spans="1:34" ht="15" customHeight="1">
      <c r="A169" s="268">
        <v>10</v>
      </c>
      <c r="B169" s="60">
        <f t="shared" si="55"/>
        <v>0</v>
      </c>
      <c r="C169" s="60">
        <f t="shared" si="56"/>
        <v>6</v>
      </c>
      <c r="D169" s="60">
        <f t="shared" si="57"/>
        <v>9</v>
      </c>
      <c r="E169" s="60">
        <f t="shared" si="58"/>
        <v>0</v>
      </c>
      <c r="F169" s="60">
        <f t="shared" si="59"/>
        <v>0</v>
      </c>
      <c r="G169" s="180">
        <v>163</v>
      </c>
      <c r="H169" s="62" t="s">
        <v>599</v>
      </c>
      <c r="I169" s="63" t="s">
        <v>506</v>
      </c>
      <c r="J169" s="77">
        <v>2004</v>
      </c>
      <c r="K169" s="78"/>
      <c r="L169" s="79" t="s">
        <v>39</v>
      </c>
      <c r="M169" s="182" t="s">
        <v>26</v>
      </c>
      <c r="N169" s="364">
        <v>17</v>
      </c>
      <c r="O169" s="80"/>
      <c r="P169" s="70"/>
      <c r="Q169" s="72">
        <v>0</v>
      </c>
      <c r="R169" s="81" t="s">
        <v>8</v>
      </c>
      <c r="S169" s="70" t="s">
        <v>57</v>
      </c>
      <c r="T169" s="72">
        <v>9</v>
      </c>
      <c r="U169" s="69" t="s">
        <v>9</v>
      </c>
      <c r="V169" s="70" t="s">
        <v>61</v>
      </c>
      <c r="W169" s="72">
        <v>8</v>
      </c>
      <c r="X169" s="73"/>
      <c r="Y169" s="70"/>
      <c r="Z169" s="72">
        <v>0</v>
      </c>
      <c r="AA169" s="74"/>
      <c r="AB169" s="70"/>
      <c r="AC169" s="72">
        <v>0</v>
      </c>
      <c r="AD169" s="270">
        <v>10</v>
      </c>
      <c r="AH169" s="3">
        <f t="shared" si="5"/>
        <v>0</v>
      </c>
    </row>
    <row r="170" spans="1:34" ht="15" customHeight="1">
      <c r="A170" s="268">
        <v>11</v>
      </c>
      <c r="B170" s="60">
        <f t="shared" si="55"/>
        <v>0</v>
      </c>
      <c r="C170" s="60">
        <f t="shared" si="56"/>
        <v>7</v>
      </c>
      <c r="D170" s="60">
        <f t="shared" si="57"/>
        <v>0</v>
      </c>
      <c r="E170" s="60">
        <f t="shared" si="58"/>
        <v>0</v>
      </c>
      <c r="F170" s="60">
        <f t="shared" si="59"/>
        <v>0</v>
      </c>
      <c r="G170" s="180">
        <v>172</v>
      </c>
      <c r="H170" s="85" t="s">
        <v>600</v>
      </c>
      <c r="I170" s="86" t="s">
        <v>485</v>
      </c>
      <c r="J170" s="64">
        <v>2003</v>
      </c>
      <c r="K170" s="333"/>
      <c r="L170" s="66" t="s">
        <v>25</v>
      </c>
      <c r="M170" s="182" t="s">
        <v>26</v>
      </c>
      <c r="N170" s="364">
        <v>13</v>
      </c>
      <c r="O170" s="80"/>
      <c r="P170" s="70"/>
      <c r="Q170" s="72">
        <v>0</v>
      </c>
      <c r="R170" s="69" t="s">
        <v>8</v>
      </c>
      <c r="S170" s="70" t="s">
        <v>49</v>
      </c>
      <c r="T170" s="72">
        <v>13</v>
      </c>
      <c r="U170" s="69"/>
      <c r="V170" s="70"/>
      <c r="W170" s="72">
        <v>0</v>
      </c>
      <c r="X170" s="73"/>
      <c r="Y170" s="70"/>
      <c r="Z170" s="72">
        <v>0</v>
      </c>
      <c r="AA170" s="74"/>
      <c r="AB170" s="70"/>
      <c r="AC170" s="72">
        <v>0</v>
      </c>
      <c r="AD170" s="270">
        <v>11</v>
      </c>
      <c r="AH170" s="3">
        <f t="shared" si="5"/>
        <v>0</v>
      </c>
    </row>
    <row r="171" spans="1:34" ht="15" customHeight="1">
      <c r="A171" s="268">
        <v>12</v>
      </c>
      <c r="B171" s="60">
        <f t="shared" si="55"/>
        <v>0</v>
      </c>
      <c r="C171" s="60">
        <f t="shared" si="56"/>
        <v>8</v>
      </c>
      <c r="D171" s="60">
        <f t="shared" si="57"/>
        <v>0</v>
      </c>
      <c r="E171" s="60">
        <f t="shared" si="58"/>
        <v>0</v>
      </c>
      <c r="F171" s="60">
        <f t="shared" si="59"/>
        <v>0</v>
      </c>
      <c r="G171" s="180">
        <v>174</v>
      </c>
      <c r="H171" s="62" t="s">
        <v>601</v>
      </c>
      <c r="I171" s="63" t="s">
        <v>602</v>
      </c>
      <c r="J171" s="77">
        <v>2003</v>
      </c>
      <c r="K171" s="318"/>
      <c r="L171" s="66" t="s">
        <v>181</v>
      </c>
      <c r="M171" s="182" t="s">
        <v>26</v>
      </c>
      <c r="N171" s="364">
        <v>11</v>
      </c>
      <c r="O171" s="80"/>
      <c r="P171" s="70"/>
      <c r="Q171" s="72">
        <v>0</v>
      </c>
      <c r="R171" s="69" t="s">
        <v>8</v>
      </c>
      <c r="S171" s="70" t="s">
        <v>53</v>
      </c>
      <c r="T171" s="72">
        <v>11</v>
      </c>
      <c r="U171" s="69"/>
      <c r="V171" s="70"/>
      <c r="W171" s="72">
        <v>0</v>
      </c>
      <c r="X171" s="73"/>
      <c r="Y171" s="70"/>
      <c r="Z171" s="72">
        <v>0</v>
      </c>
      <c r="AA171" s="74"/>
      <c r="AB171" s="70"/>
      <c r="AC171" s="72">
        <v>0</v>
      </c>
      <c r="AD171" s="276" t="s">
        <v>68</v>
      </c>
      <c r="AH171" s="3">
        <f t="shared" si="5"/>
        <v>0</v>
      </c>
    </row>
    <row r="172" spans="1:34" ht="15" customHeight="1">
      <c r="A172" s="268">
        <v>13</v>
      </c>
      <c r="B172" s="60">
        <f t="shared" si="55"/>
        <v>0</v>
      </c>
      <c r="C172" s="60">
        <f t="shared" si="56"/>
        <v>0</v>
      </c>
      <c r="D172" s="60">
        <f t="shared" si="57"/>
        <v>0</v>
      </c>
      <c r="E172" s="60">
        <f t="shared" si="58"/>
        <v>7</v>
      </c>
      <c r="F172" s="60">
        <f t="shared" si="59"/>
        <v>0</v>
      </c>
      <c r="G172" s="180">
        <v>179</v>
      </c>
      <c r="H172" s="149" t="s">
        <v>603</v>
      </c>
      <c r="I172" s="150" t="s">
        <v>604</v>
      </c>
      <c r="J172" s="77">
        <v>2004</v>
      </c>
      <c r="K172" s="333"/>
      <c r="L172" s="79" t="s">
        <v>181</v>
      </c>
      <c r="M172" s="182" t="s">
        <v>26</v>
      </c>
      <c r="N172" s="364">
        <v>11</v>
      </c>
      <c r="O172" s="80"/>
      <c r="P172" s="70"/>
      <c r="Q172" s="72">
        <v>0</v>
      </c>
      <c r="R172" s="69"/>
      <c r="S172" s="70"/>
      <c r="T172" s="72">
        <v>0</v>
      </c>
      <c r="U172" s="69"/>
      <c r="V172" s="70"/>
      <c r="W172" s="72">
        <v>0</v>
      </c>
      <c r="X172" s="73" t="s">
        <v>10</v>
      </c>
      <c r="Y172" s="70" t="s">
        <v>53</v>
      </c>
      <c r="Z172" s="72">
        <v>11</v>
      </c>
      <c r="AA172" s="74"/>
      <c r="AB172" s="70"/>
      <c r="AC172" s="72">
        <v>0</v>
      </c>
      <c r="AD172" s="276" t="s">
        <v>68</v>
      </c>
      <c r="AH172" s="3">
        <f t="shared" si="5"/>
        <v>0</v>
      </c>
    </row>
    <row r="173" spans="1:34" ht="15" customHeight="1">
      <c r="A173" s="268">
        <v>14</v>
      </c>
      <c r="B173" s="60">
        <f t="shared" si="55"/>
        <v>8</v>
      </c>
      <c r="C173" s="60">
        <f t="shared" si="56"/>
        <v>0</v>
      </c>
      <c r="D173" s="60">
        <f t="shared" si="57"/>
        <v>0</v>
      </c>
      <c r="E173" s="60">
        <f t="shared" si="58"/>
        <v>0</v>
      </c>
      <c r="F173" s="60">
        <f t="shared" si="59"/>
        <v>0</v>
      </c>
      <c r="G173" s="180">
        <v>164</v>
      </c>
      <c r="H173" s="62" t="s">
        <v>605</v>
      </c>
      <c r="I173" s="181" t="s">
        <v>449</v>
      </c>
      <c r="J173" s="77">
        <v>2004</v>
      </c>
      <c r="K173" s="78"/>
      <c r="L173" s="79" t="s">
        <v>111</v>
      </c>
      <c r="M173" s="182" t="s">
        <v>26</v>
      </c>
      <c r="N173" s="364">
        <v>9</v>
      </c>
      <c r="O173" s="69" t="s">
        <v>7</v>
      </c>
      <c r="P173" s="70" t="s">
        <v>57</v>
      </c>
      <c r="Q173" s="72">
        <v>9</v>
      </c>
      <c r="R173" s="81"/>
      <c r="S173" s="70"/>
      <c r="T173" s="72">
        <v>0</v>
      </c>
      <c r="U173" s="69"/>
      <c r="V173" s="70"/>
      <c r="W173" s="72">
        <v>0</v>
      </c>
      <c r="X173" s="73"/>
      <c r="Y173" s="70"/>
      <c r="Z173" s="72">
        <v>0</v>
      </c>
      <c r="AA173" s="74"/>
      <c r="AB173" s="70"/>
      <c r="AC173" s="72">
        <v>0</v>
      </c>
      <c r="AD173" s="276" t="s">
        <v>46</v>
      </c>
      <c r="AE173" s="31"/>
      <c r="AF173" s="32"/>
      <c r="AG173" s="32"/>
      <c r="AH173" s="3">
        <f t="shared" si="5"/>
        <v>0</v>
      </c>
    </row>
    <row r="174" spans="1:34" ht="15" customHeight="1">
      <c r="A174" s="268">
        <v>15</v>
      </c>
      <c r="B174" s="60">
        <f t="shared" si="55"/>
        <v>0</v>
      </c>
      <c r="C174" s="60">
        <f t="shared" si="56"/>
        <v>0</v>
      </c>
      <c r="D174" s="60">
        <f t="shared" si="57"/>
        <v>0</v>
      </c>
      <c r="E174" s="60">
        <f t="shared" si="58"/>
        <v>8</v>
      </c>
      <c r="F174" s="60">
        <f t="shared" si="59"/>
        <v>0</v>
      </c>
      <c r="G174" s="180">
        <v>180</v>
      </c>
      <c r="H174" s="85" t="s">
        <v>606</v>
      </c>
      <c r="I174" s="86" t="s">
        <v>607</v>
      </c>
      <c r="J174" s="64">
        <v>2003</v>
      </c>
      <c r="K174" s="372"/>
      <c r="L174" s="66"/>
      <c r="M174" s="182" t="s">
        <v>26</v>
      </c>
      <c r="N174" s="364">
        <v>9</v>
      </c>
      <c r="O174" s="80"/>
      <c r="P174" s="70"/>
      <c r="Q174" s="72">
        <v>0</v>
      </c>
      <c r="R174" s="69"/>
      <c r="S174" s="70"/>
      <c r="T174" s="72">
        <v>0</v>
      </c>
      <c r="U174" s="69"/>
      <c r="V174" s="70"/>
      <c r="W174" s="72">
        <v>0</v>
      </c>
      <c r="X174" s="73" t="s">
        <v>10</v>
      </c>
      <c r="Y174" s="70" t="s">
        <v>57</v>
      </c>
      <c r="Z174" s="72">
        <v>9</v>
      </c>
      <c r="AA174" s="74"/>
      <c r="AB174" s="70"/>
      <c r="AC174" s="72">
        <v>0</v>
      </c>
      <c r="AD174" s="276" t="s">
        <v>46</v>
      </c>
      <c r="AE174" s="55"/>
      <c r="AF174" s="56"/>
      <c r="AG174" s="56"/>
      <c r="AH174" s="3">
        <f t="shared" si="5"/>
        <v>0</v>
      </c>
    </row>
    <row r="175" spans="1:34" ht="15" customHeight="1">
      <c r="A175" s="268">
        <v>16</v>
      </c>
      <c r="B175" s="60">
        <f t="shared" si="55"/>
        <v>9</v>
      </c>
      <c r="C175" s="60">
        <f t="shared" si="56"/>
        <v>0</v>
      </c>
      <c r="D175" s="60">
        <f t="shared" si="57"/>
        <v>0</v>
      </c>
      <c r="E175" s="60">
        <f t="shared" si="58"/>
        <v>0</v>
      </c>
      <c r="F175" s="60">
        <f t="shared" si="59"/>
        <v>0</v>
      </c>
      <c r="G175" s="180">
        <v>166</v>
      </c>
      <c r="H175" s="62" t="s">
        <v>451</v>
      </c>
      <c r="I175" s="181" t="s">
        <v>466</v>
      </c>
      <c r="J175" s="77">
        <v>2004</v>
      </c>
      <c r="K175" s="78"/>
      <c r="L175" s="79" t="s">
        <v>251</v>
      </c>
      <c r="M175" s="182" t="s">
        <v>26</v>
      </c>
      <c r="N175" s="364">
        <v>8</v>
      </c>
      <c r="O175" s="69" t="s">
        <v>7</v>
      </c>
      <c r="P175" s="70" t="s">
        <v>61</v>
      </c>
      <c r="Q175" s="72">
        <v>8</v>
      </c>
      <c r="R175" s="81"/>
      <c r="S175" s="70"/>
      <c r="T175" s="72">
        <v>0</v>
      </c>
      <c r="U175" s="69"/>
      <c r="V175" s="70"/>
      <c r="W175" s="72">
        <v>0</v>
      </c>
      <c r="X175" s="73"/>
      <c r="Y175" s="70"/>
      <c r="Z175" s="72">
        <v>0</v>
      </c>
      <c r="AA175" s="74"/>
      <c r="AB175" s="70"/>
      <c r="AC175" s="72">
        <v>0</v>
      </c>
      <c r="AD175" s="270">
        <v>16</v>
      </c>
      <c r="AH175" s="3">
        <f t="shared" si="5"/>
        <v>0</v>
      </c>
    </row>
    <row r="176" spans="1:34" ht="15" customHeight="1">
      <c r="A176" s="268">
        <v>17</v>
      </c>
      <c r="B176" s="60">
        <f t="shared" si="55"/>
        <v>0</v>
      </c>
      <c r="C176" s="60">
        <f t="shared" si="56"/>
        <v>0</v>
      </c>
      <c r="D176" s="60">
        <f t="shared" si="57"/>
        <v>10</v>
      </c>
      <c r="E176" s="60">
        <f t="shared" si="58"/>
        <v>0</v>
      </c>
      <c r="F176" s="60">
        <f t="shared" si="59"/>
        <v>0</v>
      </c>
      <c r="G176" s="180">
        <v>177</v>
      </c>
      <c r="H176" s="149" t="s">
        <v>608</v>
      </c>
      <c r="I176" s="224" t="s">
        <v>466</v>
      </c>
      <c r="J176" s="77">
        <v>2004</v>
      </c>
      <c r="K176" s="333"/>
      <c r="L176" s="79" t="s">
        <v>298</v>
      </c>
      <c r="M176" s="182" t="s">
        <v>26</v>
      </c>
      <c r="N176" s="364">
        <v>7</v>
      </c>
      <c r="O176" s="80"/>
      <c r="P176" s="70"/>
      <c r="Q176" s="72">
        <v>0</v>
      </c>
      <c r="R176" s="69"/>
      <c r="S176" s="70"/>
      <c r="T176" s="72">
        <v>0</v>
      </c>
      <c r="U176" s="69" t="s">
        <v>9</v>
      </c>
      <c r="V176" s="70" t="s">
        <v>36</v>
      </c>
      <c r="W176" s="72">
        <v>7</v>
      </c>
      <c r="X176" s="73"/>
      <c r="Y176" s="70"/>
      <c r="Z176" s="72">
        <v>0</v>
      </c>
      <c r="AA176" s="74"/>
      <c r="AB176" s="70"/>
      <c r="AC176" s="72">
        <v>0</v>
      </c>
      <c r="AD176" s="270">
        <v>17</v>
      </c>
      <c r="AH176" s="3">
        <f t="shared" si="5"/>
        <v>0</v>
      </c>
    </row>
    <row r="177" spans="1:34" ht="15" customHeight="1">
      <c r="A177" s="268">
        <v>18</v>
      </c>
      <c r="B177" s="60">
        <f t="shared" si="55"/>
        <v>0</v>
      </c>
      <c r="C177" s="60">
        <f t="shared" si="56"/>
        <v>0</v>
      </c>
      <c r="D177" s="60">
        <f t="shared" si="57"/>
        <v>11</v>
      </c>
      <c r="E177" s="60">
        <f t="shared" si="58"/>
        <v>0</v>
      </c>
      <c r="F177" s="60">
        <f t="shared" si="59"/>
        <v>0</v>
      </c>
      <c r="G177" s="180">
        <v>176</v>
      </c>
      <c r="H177" s="62" t="s">
        <v>609</v>
      </c>
      <c r="I177" s="63" t="s">
        <v>474</v>
      </c>
      <c r="J177" s="77">
        <v>2004</v>
      </c>
      <c r="K177" s="371"/>
      <c r="L177" s="79" t="s">
        <v>39</v>
      </c>
      <c r="M177" s="182" t="s">
        <v>26</v>
      </c>
      <c r="N177" s="364">
        <v>6</v>
      </c>
      <c r="O177" s="80"/>
      <c r="P177" s="70"/>
      <c r="Q177" s="72">
        <v>0</v>
      </c>
      <c r="R177" s="69"/>
      <c r="S177" s="70"/>
      <c r="T177" s="72">
        <v>0</v>
      </c>
      <c r="U177" s="69" t="s">
        <v>9</v>
      </c>
      <c r="V177" s="70" t="s">
        <v>65</v>
      </c>
      <c r="W177" s="72">
        <v>6</v>
      </c>
      <c r="X177" s="73"/>
      <c r="Y177" s="70"/>
      <c r="Z177" s="72">
        <v>0</v>
      </c>
      <c r="AA177" s="74"/>
      <c r="AB177" s="70"/>
      <c r="AC177" s="72">
        <v>0</v>
      </c>
      <c r="AD177" s="276" t="s">
        <v>90</v>
      </c>
      <c r="AH177" s="3">
        <f t="shared" si="5"/>
        <v>0</v>
      </c>
    </row>
    <row r="178" spans="1:34" ht="15" customHeight="1">
      <c r="A178" s="268">
        <v>19</v>
      </c>
      <c r="B178" s="60">
        <f t="shared" si="55"/>
        <v>0</v>
      </c>
      <c r="C178" s="60">
        <f t="shared" si="56"/>
        <v>9</v>
      </c>
      <c r="D178" s="60">
        <f t="shared" si="57"/>
        <v>0</v>
      </c>
      <c r="E178" s="60">
        <f t="shared" si="58"/>
        <v>0</v>
      </c>
      <c r="F178" s="60">
        <f t="shared" si="59"/>
        <v>0</v>
      </c>
      <c r="G178" s="180">
        <v>162</v>
      </c>
      <c r="H178" s="62" t="s">
        <v>450</v>
      </c>
      <c r="I178" s="63" t="s">
        <v>447</v>
      </c>
      <c r="J178" s="77">
        <v>2003</v>
      </c>
      <c r="K178" s="371"/>
      <c r="L178" s="79" t="s">
        <v>550</v>
      </c>
      <c r="M178" s="182" t="s">
        <v>26</v>
      </c>
      <c r="N178" s="364">
        <v>6</v>
      </c>
      <c r="O178" s="80"/>
      <c r="P178" s="70"/>
      <c r="Q178" s="72">
        <v>0</v>
      </c>
      <c r="R178" s="81" t="s">
        <v>8</v>
      </c>
      <c r="S178" s="70" t="s">
        <v>65</v>
      </c>
      <c r="T178" s="72">
        <v>6</v>
      </c>
      <c r="U178" s="69"/>
      <c r="V178" s="70"/>
      <c r="W178" s="72">
        <v>0</v>
      </c>
      <c r="X178" s="73"/>
      <c r="Y178" s="70"/>
      <c r="Z178" s="72">
        <v>0</v>
      </c>
      <c r="AA178" s="74"/>
      <c r="AB178" s="70"/>
      <c r="AC178" s="72">
        <v>0</v>
      </c>
      <c r="AD178" s="276" t="s">
        <v>90</v>
      </c>
      <c r="AH178" s="3">
        <f t="shared" si="5"/>
        <v>0</v>
      </c>
    </row>
    <row r="179" spans="1:34" ht="15" customHeight="1">
      <c r="A179" s="268">
        <v>20</v>
      </c>
      <c r="B179" s="60">
        <f t="shared" si="55"/>
        <v>0</v>
      </c>
      <c r="C179" s="60">
        <f t="shared" si="56"/>
        <v>10</v>
      </c>
      <c r="D179" s="60">
        <f t="shared" si="57"/>
        <v>0</v>
      </c>
      <c r="E179" s="60">
        <f t="shared" si="58"/>
        <v>0</v>
      </c>
      <c r="F179" s="60">
        <f t="shared" si="59"/>
        <v>0</v>
      </c>
      <c r="G179" s="180">
        <v>167</v>
      </c>
      <c r="H179" s="62" t="s">
        <v>610</v>
      </c>
      <c r="I179" s="181" t="s">
        <v>571</v>
      </c>
      <c r="J179" s="77">
        <v>2003</v>
      </c>
      <c r="K179" s="371"/>
      <c r="L179" s="79" t="s">
        <v>550</v>
      </c>
      <c r="M179" s="182" t="s">
        <v>26</v>
      </c>
      <c r="N179" s="364">
        <v>5</v>
      </c>
      <c r="O179" s="80"/>
      <c r="P179" s="70"/>
      <c r="Q179" s="72">
        <v>0</v>
      </c>
      <c r="R179" s="81" t="s">
        <v>8</v>
      </c>
      <c r="S179" s="70" t="s">
        <v>45</v>
      </c>
      <c r="T179" s="72">
        <v>5</v>
      </c>
      <c r="U179" s="69"/>
      <c r="V179" s="70"/>
      <c r="W179" s="72">
        <v>0</v>
      </c>
      <c r="X179" s="73"/>
      <c r="Y179" s="70"/>
      <c r="Z179" s="72">
        <v>0</v>
      </c>
      <c r="AA179" s="74"/>
      <c r="AB179" s="70"/>
      <c r="AC179" s="72">
        <v>0</v>
      </c>
      <c r="AD179" s="270">
        <v>20</v>
      </c>
      <c r="AH179" s="3">
        <f t="shared" si="5"/>
        <v>0</v>
      </c>
    </row>
    <row r="180" spans="1:34" ht="15" customHeight="1">
      <c r="A180" s="268">
        <v>21</v>
      </c>
      <c r="B180" s="60">
        <f t="shared" si="55"/>
        <v>0</v>
      </c>
      <c r="C180" s="60">
        <f t="shared" si="56"/>
        <v>11</v>
      </c>
      <c r="D180" s="60">
        <f t="shared" si="57"/>
        <v>0</v>
      </c>
      <c r="E180" s="60">
        <f t="shared" si="58"/>
        <v>0</v>
      </c>
      <c r="F180" s="60">
        <f t="shared" si="59"/>
        <v>0</v>
      </c>
      <c r="G180" s="180">
        <v>175</v>
      </c>
      <c r="H180" s="149" t="s">
        <v>611</v>
      </c>
      <c r="I180" s="224" t="s">
        <v>612</v>
      </c>
      <c r="J180" s="77">
        <v>2003</v>
      </c>
      <c r="K180" s="318"/>
      <c r="L180" s="66" t="s">
        <v>181</v>
      </c>
      <c r="M180" s="182" t="s">
        <v>26</v>
      </c>
      <c r="N180" s="364">
        <v>4</v>
      </c>
      <c r="O180" s="80"/>
      <c r="P180" s="70"/>
      <c r="Q180" s="72">
        <v>0</v>
      </c>
      <c r="R180" s="69" t="s">
        <v>8</v>
      </c>
      <c r="S180" s="70" t="s">
        <v>52</v>
      </c>
      <c r="T180" s="72">
        <v>4</v>
      </c>
      <c r="U180" s="69"/>
      <c r="V180" s="70"/>
      <c r="W180" s="72">
        <v>0</v>
      </c>
      <c r="X180" s="73"/>
      <c r="Y180" s="70"/>
      <c r="Z180" s="72">
        <v>0</v>
      </c>
      <c r="AA180" s="74"/>
      <c r="AB180" s="70"/>
      <c r="AC180" s="72">
        <v>0</v>
      </c>
      <c r="AD180" s="270">
        <v>21</v>
      </c>
      <c r="AH180" s="3">
        <f t="shared" si="5"/>
        <v>0</v>
      </c>
    </row>
    <row r="181" spans="1:34" ht="15" customHeight="1">
      <c r="A181" s="268">
        <v>22</v>
      </c>
      <c r="B181" s="60">
        <f t="shared" si="55"/>
        <v>0</v>
      </c>
      <c r="C181" s="60">
        <f t="shared" si="56"/>
        <v>12</v>
      </c>
      <c r="D181" s="60">
        <f t="shared" si="57"/>
        <v>0</v>
      </c>
      <c r="E181" s="60">
        <f t="shared" si="58"/>
        <v>0</v>
      </c>
      <c r="F181" s="60">
        <f t="shared" si="59"/>
        <v>0</v>
      </c>
      <c r="G181" s="180">
        <v>171</v>
      </c>
      <c r="H181" s="149" t="s">
        <v>613</v>
      </c>
      <c r="I181" s="224" t="s">
        <v>454</v>
      </c>
      <c r="J181" s="77">
        <v>2003</v>
      </c>
      <c r="K181" s="333"/>
      <c r="L181" s="79" t="s">
        <v>25</v>
      </c>
      <c r="M181" s="182" t="s">
        <v>26</v>
      </c>
      <c r="N181" s="364">
        <v>3</v>
      </c>
      <c r="O181" s="80"/>
      <c r="P181" s="70"/>
      <c r="Q181" s="72">
        <v>0</v>
      </c>
      <c r="R181" s="69" t="s">
        <v>8</v>
      </c>
      <c r="S181" s="70" t="s">
        <v>74</v>
      </c>
      <c r="T181" s="72">
        <v>3</v>
      </c>
      <c r="U181" s="81"/>
      <c r="V181" s="70"/>
      <c r="W181" s="72">
        <v>0</v>
      </c>
      <c r="X181" s="82"/>
      <c r="Y181" s="70"/>
      <c r="Z181" s="72">
        <v>0</v>
      </c>
      <c r="AA181" s="83"/>
      <c r="AB181" s="70"/>
      <c r="AC181" s="72">
        <v>0</v>
      </c>
      <c r="AD181" s="270">
        <v>22</v>
      </c>
      <c r="AH181" s="3">
        <f t="shared" si="5"/>
        <v>0</v>
      </c>
    </row>
    <row r="182" spans="1:34" ht="15" customHeight="1" hidden="1">
      <c r="A182" s="268">
        <v>23</v>
      </c>
      <c r="B182" s="60">
        <f t="shared" si="55"/>
        <v>0</v>
      </c>
      <c r="C182" s="60">
        <f t="shared" si="56"/>
        <v>0</v>
      </c>
      <c r="D182" s="60">
        <f t="shared" si="57"/>
        <v>0</v>
      </c>
      <c r="E182" s="60">
        <f t="shared" si="58"/>
        <v>0</v>
      </c>
      <c r="F182" s="60">
        <f t="shared" si="59"/>
        <v>0</v>
      </c>
      <c r="G182" s="180">
        <v>152</v>
      </c>
      <c r="H182" s="62" t="s">
        <v>446</v>
      </c>
      <c r="I182" s="181" t="s">
        <v>477</v>
      </c>
      <c r="J182" s="77">
        <v>2004</v>
      </c>
      <c r="K182" s="371"/>
      <c r="L182" s="79" t="s">
        <v>39</v>
      </c>
      <c r="M182" s="182" t="s">
        <v>26</v>
      </c>
      <c r="N182" s="364">
        <f aca="true" t="shared" si="60" ref="N182:N209">IF(AND($AA$3&gt;"",AA182&gt;""),Q182+T182+W182+Z182+AC182-MIN(Q182,T182,W182,Z182,AC182),IF(AND($AA$3&gt;"",AA182=""),Q182+T182+W182+Z182+AC182-MIN(Q182,T182,W182,Z182,AC182),IF(AND($AA$3="",X182&gt;""),Q182+T182+W182+Z182-MIN(Q182,T182,W182,Z182),IF(AND($AA$3="",X182=""),Q182+T182+W182+Z182-MIN(Q182,T182,W182,Z182)))))</f>
        <v>0</v>
      </c>
      <c r="O182" s="80"/>
      <c r="P182" s="70">
        <f>IF(O182="","",IF(VLOOKUP($G182,'[1]I.'!$B$7:$AP$324,38,0)&gt;0,VLOOKUP($G182,'[1]I.'!$B$7:$AP$324,38,0),""))</f>
        <v>0</v>
      </c>
      <c r="Q182" s="72">
        <f aca="true" t="shared" si="61" ref="Q182:Q185">IF(ISNUMBER(VLOOKUP(P182,$AE$4:$AG$99,2,0)),VLOOKUP(P182,$AE$4:$AG$99,2,0),0)</f>
        <v>0</v>
      </c>
      <c r="R182" s="81"/>
      <c r="S182" s="70">
        <f>IF(R182="","",IF(VLOOKUP($G182,'[1]II.'!$B$7:$AO$324,38,0)&gt;0,VLOOKUP($G182,'[1]II.'!$B$7:$AO$324,38,0),""))</f>
        <v>0</v>
      </c>
      <c r="T182" s="72">
        <f aca="true" t="shared" si="62" ref="T182:T185">IF(ISNUMBER(VLOOKUP(S182,$AE$4:$AG$99,2,0)),VLOOKUP(S182,$AE$4:$AG$99,2,0),0)</f>
        <v>0</v>
      </c>
      <c r="U182" s="81"/>
      <c r="V182" s="70">
        <f>IF(U182="","",IF(VLOOKUP($G182,'[1]III.'!$B$7:$AO$324,38,0)&gt;0,VLOOKUP($G182,'[1]III.'!$B$7:$AO$324,38,0),""))</f>
        <v>0</v>
      </c>
      <c r="W182" s="72">
        <f>IF(OR(ISNUMBER(VLOOKUP(V182,$AE$4:$AG$99,2,0)),ISTEXT(VLOOKUP(V182,$AE$4:$AG$99,2,0))),VLOOKUP(V182,$AE$4:$AG$99,2,0),0)</f>
        <v>0</v>
      </c>
      <c r="X182" s="82"/>
      <c r="Y182" s="70">
        <f>IF(X182="","",IF(VLOOKUP($G182,'[1]IV.'!$B$7:$AP$324,39,0)&gt;0,VLOOKUP($G182,'[1]IV.'!$B$7:$AP$324,39,0),""))</f>
        <v>0</v>
      </c>
      <c r="Z182" s="72">
        <f aca="true" t="shared" si="63" ref="Z182:Z209">IF(OR(ISNUMBER(VLOOKUP(Y182,$AE$4:$AG$99,2,0)),ISTEXT(VLOOKUP(Y182,$AE$4:$AG$99,2,0))),VLOOKUP(Y182,$AE$4:$AG$99,2,0),0)</f>
        <v>0</v>
      </c>
      <c r="AA182" s="83"/>
      <c r="AB182" s="70">
        <f>IF(AA182="","",IF(VLOOKUP($G182,'[1]V.'!$B$7:$AO$324,38,0)&gt;0,VLOOKUP($G182,'[1]V.'!$B$7:$AO$324,38,0),""))</f>
        <v>0</v>
      </c>
      <c r="AC182" s="72">
        <f aca="true" t="shared" si="64" ref="AC182:AC209">IF(OR(ISNUMBER(VLOOKUP(AB182,$AE$4:$AG$99,3,0)),ISTEXT(VLOOKUP(AB182,$AE$4:$AG$99,3,0))),VLOOKUP(AB182,$AE$4:$AG$99,3,0),0)</f>
        <v>0</v>
      </c>
      <c r="AD182" s="276" t="e">
        <f>#N/A</f>
        <v>#N/A</v>
      </c>
      <c r="AH182" s="3">
        <f t="shared" si="5"/>
        <v>0</v>
      </c>
    </row>
    <row r="183" spans="1:34" ht="15" customHeight="1" hidden="1">
      <c r="A183" s="268">
        <v>24</v>
      </c>
      <c r="B183" s="60">
        <f t="shared" si="55"/>
        <v>0</v>
      </c>
      <c r="C183" s="60">
        <f t="shared" si="56"/>
        <v>0</v>
      </c>
      <c r="D183" s="60">
        <f t="shared" si="57"/>
        <v>0</v>
      </c>
      <c r="E183" s="60">
        <f t="shared" si="58"/>
        <v>0</v>
      </c>
      <c r="F183" s="60">
        <f t="shared" si="59"/>
        <v>0</v>
      </c>
      <c r="G183" s="180">
        <v>159</v>
      </c>
      <c r="H183" s="62" t="s">
        <v>614</v>
      </c>
      <c r="I183" s="63" t="s">
        <v>474</v>
      </c>
      <c r="J183" s="77">
        <v>2004</v>
      </c>
      <c r="K183" s="78"/>
      <c r="L183" s="79" t="s">
        <v>550</v>
      </c>
      <c r="M183" s="182" t="s">
        <v>26</v>
      </c>
      <c r="N183" s="364">
        <f t="shared" si="60"/>
        <v>0</v>
      </c>
      <c r="O183" s="80"/>
      <c r="P183" s="70">
        <f>IF(O183="","",IF(VLOOKUP($G183,'[1]I.'!$B$7:$AP$324,38,0)&gt;0,VLOOKUP($G183,'[1]I.'!$B$7:$AP$324,38,0),""))</f>
        <v>0</v>
      </c>
      <c r="Q183" s="72">
        <f t="shared" si="61"/>
        <v>0</v>
      </c>
      <c r="R183" s="81"/>
      <c r="S183" s="70">
        <f>IF(R183="","",IF(VLOOKUP($G183,'[1]II.'!$B$7:$AO$324,38,0)&gt;0,VLOOKUP($G183,'[1]II.'!$B$7:$AO$324,38,0),""))</f>
        <v>0</v>
      </c>
      <c r="T183" s="72">
        <f t="shared" si="62"/>
        <v>0</v>
      </c>
      <c r="U183" s="69"/>
      <c r="V183" s="70">
        <f>IF(U183="","",IF(VLOOKUP($G183,'[1]III.'!$B$7:$AO$324,38,0)&gt;0,VLOOKUP($G183,'[1]III.'!$B$7:$AO$324,38,0),""))</f>
        <v>0</v>
      </c>
      <c r="W183" s="72">
        <f aca="true" t="shared" si="65" ref="W183:W184">IF(ISNUMBER(VLOOKUP(V183,$AE$4:$AG$99,2,0)),VLOOKUP(V183,$AE$4:$AG$99,2,0),0)</f>
        <v>0</v>
      </c>
      <c r="X183" s="73"/>
      <c r="Y183" s="70">
        <f>IF(X183="","",IF(VLOOKUP($G183,'[1]IV.'!$B$7:$AP$324,39,0)&gt;0,VLOOKUP($G183,'[1]IV.'!$B$7:$AP$324,39,0),""))</f>
        <v>0</v>
      </c>
      <c r="Z183" s="72">
        <f t="shared" si="63"/>
        <v>0</v>
      </c>
      <c r="AA183" s="74"/>
      <c r="AB183" s="70">
        <f>IF(AA183="","",IF(VLOOKUP($G183,'[1]V.'!$B$7:$AO$324,38,0)&gt;0,VLOOKUP($G183,'[1]V.'!$B$7:$AO$324,38,0),""))</f>
        <v>0</v>
      </c>
      <c r="AC183" s="72">
        <f t="shared" si="64"/>
        <v>0</v>
      </c>
      <c r="AD183" s="276" t="e">
        <f>#N/A</f>
        <v>#N/A</v>
      </c>
      <c r="AH183" s="3">
        <f t="shared" si="5"/>
        <v>0</v>
      </c>
    </row>
    <row r="184" spans="1:34" ht="15" customHeight="1" hidden="1">
      <c r="A184" s="268">
        <v>25</v>
      </c>
      <c r="B184" s="60">
        <f t="shared" si="55"/>
        <v>0</v>
      </c>
      <c r="C184" s="60">
        <f t="shared" si="56"/>
        <v>0</v>
      </c>
      <c r="D184" s="60">
        <f t="shared" si="57"/>
        <v>0</v>
      </c>
      <c r="E184" s="60">
        <f t="shared" si="58"/>
        <v>0</v>
      </c>
      <c r="F184" s="60">
        <f t="shared" si="59"/>
        <v>0</v>
      </c>
      <c r="G184" s="180">
        <v>165</v>
      </c>
      <c r="H184" s="149" t="s">
        <v>615</v>
      </c>
      <c r="I184" s="150" t="s">
        <v>529</v>
      </c>
      <c r="J184" s="77">
        <v>2004</v>
      </c>
      <c r="K184" s="333"/>
      <c r="L184" s="79" t="s">
        <v>25</v>
      </c>
      <c r="M184" s="182" t="s">
        <v>26</v>
      </c>
      <c r="N184" s="364">
        <f t="shared" si="60"/>
        <v>0</v>
      </c>
      <c r="O184" s="80"/>
      <c r="P184" s="70">
        <f>IF(O184="","",IF(VLOOKUP($G184,'[1]I.'!$B$7:$AP$324,38,0)&gt;0,VLOOKUP($G184,'[1]I.'!$B$7:$AP$324,38,0),""))</f>
        <v>0</v>
      </c>
      <c r="Q184" s="72">
        <f t="shared" si="61"/>
        <v>0</v>
      </c>
      <c r="R184" s="81"/>
      <c r="S184" s="70">
        <f>IF(R184="","",IF(VLOOKUP($G184,'[1]II.'!$B$7:$AO$324,38,0)&gt;0,VLOOKUP($G184,'[1]II.'!$B$7:$AO$324,38,0),""))</f>
        <v>0</v>
      </c>
      <c r="T184" s="72">
        <f t="shared" si="62"/>
        <v>0</v>
      </c>
      <c r="U184" s="69"/>
      <c r="V184" s="70">
        <f>IF(U184="","",IF(VLOOKUP($G184,'[1]III.'!$B$7:$AO$324,38,0)&gt;0,VLOOKUP($G184,'[1]III.'!$B$7:$AO$324,38,0),""))</f>
        <v>0</v>
      </c>
      <c r="W184" s="72">
        <f t="shared" si="65"/>
        <v>0</v>
      </c>
      <c r="X184" s="73"/>
      <c r="Y184" s="70">
        <f>IF(X184="","",IF(VLOOKUP($G184,'[1]IV.'!$B$7:$AP$324,39,0)&gt;0,VLOOKUP($G184,'[1]IV.'!$B$7:$AP$324,39,0),""))</f>
        <v>0</v>
      </c>
      <c r="Z184" s="72">
        <f t="shared" si="63"/>
        <v>0</v>
      </c>
      <c r="AA184" s="74"/>
      <c r="AB184" s="70">
        <f>IF(AA184="","",IF(VLOOKUP($G184,'[1]V.'!$B$7:$AO$324,38,0)&gt;0,VLOOKUP($G184,'[1]V.'!$B$7:$AO$324,38,0),""))</f>
        <v>0</v>
      </c>
      <c r="AC184" s="72">
        <f t="shared" si="64"/>
        <v>0</v>
      </c>
      <c r="AD184" s="276" t="e">
        <f>#N/A</f>
        <v>#N/A</v>
      </c>
      <c r="AH184" s="3">
        <f t="shared" si="5"/>
        <v>0</v>
      </c>
    </row>
    <row r="185" spans="1:34" ht="15" customHeight="1" hidden="1">
      <c r="A185" s="268">
        <v>26</v>
      </c>
      <c r="B185" s="60">
        <f t="shared" si="55"/>
        <v>0</v>
      </c>
      <c r="C185" s="60">
        <f t="shared" si="56"/>
        <v>13</v>
      </c>
      <c r="D185" s="60">
        <f t="shared" si="57"/>
        <v>0</v>
      </c>
      <c r="E185" s="60">
        <f t="shared" si="58"/>
        <v>0</v>
      </c>
      <c r="F185" s="60">
        <f t="shared" si="59"/>
        <v>0</v>
      </c>
      <c r="G185" s="180">
        <v>153</v>
      </c>
      <c r="H185" s="62" t="s">
        <v>616</v>
      </c>
      <c r="I185" s="63" t="s">
        <v>617</v>
      </c>
      <c r="J185" s="77">
        <v>2004</v>
      </c>
      <c r="K185" s="318"/>
      <c r="L185" s="79" t="s">
        <v>618</v>
      </c>
      <c r="M185" s="182" t="s">
        <v>120</v>
      </c>
      <c r="N185" s="364">
        <f t="shared" si="60"/>
        <v>0</v>
      </c>
      <c r="O185" s="80"/>
      <c r="P185" s="70">
        <f>IF(O185="","",IF(VLOOKUP($G185,'[1]I.'!$B$7:$AP$324,38,0)&gt;0,VLOOKUP($G185,'[1]I.'!$B$7:$AP$324,38,0),""))</f>
        <v>0</v>
      </c>
      <c r="Q185" s="72">
        <f t="shared" si="61"/>
        <v>0</v>
      </c>
      <c r="R185" s="81" t="s">
        <v>8</v>
      </c>
      <c r="S185" s="70">
        <f>IF(R185="","",IF(VLOOKUP($G185,'[1]II.'!$B$7:$AO$324,38,0)&gt;0,VLOOKUP($G185,'[1]II.'!$B$7:$AO$324,38,0),""))</f>
        <v>0</v>
      </c>
      <c r="T185" s="72">
        <f t="shared" si="62"/>
        <v>0</v>
      </c>
      <c r="U185" s="81"/>
      <c r="V185" s="70">
        <f>IF(U185="","",IF(VLOOKUP($G185,'[1]III.'!$B$7:$AO$324,38,0)&gt;0,VLOOKUP($G185,'[1]III.'!$B$7:$AO$324,38,0),""))</f>
        <v>0</v>
      </c>
      <c r="W185" s="72">
        <f>IF(OR(ISNUMBER(VLOOKUP(V185,$AE$4:$AG$99,2,0)),ISTEXT(VLOOKUP(V185,$AE$4:$AG$99,2,0))),VLOOKUP(V185,$AE$4:$AG$99,2,0),0)</f>
        <v>0</v>
      </c>
      <c r="X185" s="82"/>
      <c r="Y185" s="70">
        <f>IF(X185="","",IF(VLOOKUP($G185,'[1]IV.'!$B$7:$AP$324,39,0)&gt;0,VLOOKUP($G185,'[1]IV.'!$B$7:$AP$324,39,0),""))</f>
        <v>0</v>
      </c>
      <c r="Z185" s="72">
        <f t="shared" si="63"/>
        <v>0</v>
      </c>
      <c r="AA185" s="83"/>
      <c r="AB185" s="70">
        <f>IF(AA185="","",IF(VLOOKUP($G185,'[1]V.'!$B$7:$AO$324,38,0)&gt;0,VLOOKUP($G185,'[1]V.'!$B$7:$AO$324,38,0),""))</f>
        <v>0</v>
      </c>
      <c r="AC185" s="72">
        <f t="shared" si="64"/>
        <v>0</v>
      </c>
      <c r="AD185" s="276" t="e">
        <f>#N/A</f>
        <v>#N/A</v>
      </c>
      <c r="AH185" s="3">
        <f t="shared" si="5"/>
        <v>0</v>
      </c>
    </row>
    <row r="186" spans="1:34" ht="15" customHeight="1" hidden="1">
      <c r="A186" s="268">
        <v>27</v>
      </c>
      <c r="B186" s="60">
        <f t="shared" si="55"/>
        <v>0</v>
      </c>
      <c r="C186" s="60">
        <f t="shared" si="56"/>
        <v>14</v>
      </c>
      <c r="D186" s="60">
        <f t="shared" si="57"/>
        <v>0</v>
      </c>
      <c r="E186" s="60">
        <f t="shared" si="58"/>
        <v>9</v>
      </c>
      <c r="F186" s="60">
        <f t="shared" si="59"/>
        <v>0</v>
      </c>
      <c r="G186" s="180">
        <v>173</v>
      </c>
      <c r="H186" s="62" t="s">
        <v>619</v>
      </c>
      <c r="I186" s="63" t="s">
        <v>620</v>
      </c>
      <c r="J186" s="77">
        <v>2003</v>
      </c>
      <c r="K186" s="371"/>
      <c r="L186" s="79" t="s">
        <v>267</v>
      </c>
      <c r="M186" s="182" t="s">
        <v>120</v>
      </c>
      <c r="N186" s="364">
        <f t="shared" si="60"/>
        <v>0</v>
      </c>
      <c r="O186" s="80"/>
      <c r="P186" s="70">
        <f>IF(O186="","",IF(VLOOKUP($G186,'[1]I.'!$B$7:$AP$324,38,0)&gt;0,VLOOKUP($G186,'[1]I.'!$B$7:$AP$324,38,0),""))</f>
        <v>0</v>
      </c>
      <c r="Q186" s="72">
        <f aca="true" t="shared" si="66" ref="Q186:Q189">IF(OR(ISNUMBER(VLOOKUP(P186,$AE$4:$AG$99,2,0)),ISTEXT(VLOOKUP(P186,$AE$4:$AG$99,2,0))),VLOOKUP(P186,$AE$4:$AG$99,2,0),0)</f>
        <v>0</v>
      </c>
      <c r="R186" s="69" t="s">
        <v>8</v>
      </c>
      <c r="S186" s="70">
        <f>IF(R186="","",IF(VLOOKUP($G186,'[1]II.'!$B$7:$AO$324,38,0)&gt;0,VLOOKUP($G186,'[1]II.'!$B$7:$AO$324,38,0),""))</f>
        <v>0</v>
      </c>
      <c r="T186" s="72">
        <f aca="true" t="shared" si="67" ref="T186:T189">IF(OR(ISNUMBER(VLOOKUP(S186,$AE$4:$AG$99,2,0)),ISTEXT(VLOOKUP(S186,$AE$4:$AG$99,2,0))),VLOOKUP(S186,$AE$4:$AG$99,2,0),0)</f>
        <v>0</v>
      </c>
      <c r="U186" s="69"/>
      <c r="V186" s="70">
        <f>IF(U186="","",IF(VLOOKUP($G186,'[1]III.'!$B$7:$AO$324,38,0)&gt;0,VLOOKUP($G186,'[1]III.'!$B$7:$AO$324,38,0),""))</f>
        <v>0</v>
      </c>
      <c r="W186" s="72">
        <f>IF(ISNUMBER(VLOOKUP(V186,$AE$4:$AG$99,2,0)),VLOOKUP(V186,$AE$4:$AG$99,2,0),0)</f>
        <v>0</v>
      </c>
      <c r="X186" s="73" t="s">
        <v>10</v>
      </c>
      <c r="Y186" s="70">
        <f>IF(X186="","",IF(VLOOKUP($G186,'[1]IV.'!$B$7:$AP$324,39,0)&gt;0,VLOOKUP($G186,'[1]IV.'!$B$7:$AP$324,39,0),""))</f>
        <v>0</v>
      </c>
      <c r="Z186" s="72">
        <f t="shared" si="63"/>
        <v>0</v>
      </c>
      <c r="AA186" s="74"/>
      <c r="AB186" s="70">
        <f>IF(AA186="","",IF(VLOOKUP($G186,'[1]V.'!$B$7:$AO$324,38,0)&gt;0,VLOOKUP($G186,'[1]V.'!$B$7:$AO$324,38,0),""))</f>
        <v>0</v>
      </c>
      <c r="AC186" s="72">
        <f t="shared" si="64"/>
        <v>0</v>
      </c>
      <c r="AD186" s="276" t="e">
        <f>#N/A</f>
        <v>#N/A</v>
      </c>
      <c r="AH186" s="3">
        <f t="shared" si="5"/>
        <v>0</v>
      </c>
    </row>
    <row r="187" spans="1:34" ht="15" customHeight="1" hidden="1">
      <c r="A187" s="268">
        <v>28</v>
      </c>
      <c r="B187" s="60">
        <f t="shared" si="55"/>
        <v>0</v>
      </c>
      <c r="C187" s="60">
        <f t="shared" si="56"/>
        <v>0</v>
      </c>
      <c r="D187" s="60">
        <f t="shared" si="57"/>
        <v>0</v>
      </c>
      <c r="E187" s="60">
        <f t="shared" si="58"/>
        <v>0</v>
      </c>
      <c r="F187" s="60">
        <f t="shared" si="59"/>
        <v>0</v>
      </c>
      <c r="G187" s="180">
        <v>168</v>
      </c>
      <c r="H187" s="62" t="s">
        <v>621</v>
      </c>
      <c r="I187" s="63" t="s">
        <v>622</v>
      </c>
      <c r="J187" s="77">
        <v>2003</v>
      </c>
      <c r="K187" s="78"/>
      <c r="L187" s="79" t="s">
        <v>623</v>
      </c>
      <c r="M187" s="182" t="s">
        <v>120</v>
      </c>
      <c r="N187" s="364">
        <f t="shared" si="60"/>
        <v>0</v>
      </c>
      <c r="O187" s="80"/>
      <c r="P187" s="70">
        <f>IF(O187="","",IF(VLOOKUP($G187,'[1]I.'!$B$7:$AP$324,38,0)&gt;0,VLOOKUP($G187,'[1]I.'!$B$7:$AP$324,38,0),""))</f>
        <v>0</v>
      </c>
      <c r="Q187" s="72">
        <f t="shared" si="66"/>
        <v>0</v>
      </c>
      <c r="R187" s="69"/>
      <c r="S187" s="70">
        <f>IF(R187="","",IF(VLOOKUP($G187,'[1]II.'!$B$7:$AO$324,38,0)&gt;0,VLOOKUP($G187,'[1]II.'!$B$7:$AO$324,38,0),""))</f>
        <v>0</v>
      </c>
      <c r="T187" s="72">
        <f t="shared" si="67"/>
        <v>0</v>
      </c>
      <c r="U187" s="69"/>
      <c r="V187" s="70">
        <f>IF(U187="","",IF(VLOOKUP($G187,'[1]III.'!$B$7:$AO$324,38,0)&gt;0,VLOOKUP($G187,'[1]III.'!$B$7:$AO$324,38,0),""))</f>
        <v>0</v>
      </c>
      <c r="W187" s="72">
        <f>IF(OR(ISNUMBER(VLOOKUP(V187,$AE$4:$AG$99,2,0)),ISTEXT(VLOOKUP(V187,$AE$4:$AG$99,2,0))),VLOOKUP(V187,$AE$4:$AG$99,2,0),0)</f>
        <v>0</v>
      </c>
      <c r="X187" s="73"/>
      <c r="Y187" s="70">
        <f>IF(X187="","",IF(VLOOKUP($G187,'[1]IV.'!$B$7:$AP$324,39,0)&gt;0,VLOOKUP($G187,'[1]IV.'!$B$7:$AP$324,39,0),""))</f>
        <v>0</v>
      </c>
      <c r="Z187" s="72">
        <f t="shared" si="63"/>
        <v>0</v>
      </c>
      <c r="AA187" s="74"/>
      <c r="AB187" s="70">
        <f>IF(AA187="","",IF(VLOOKUP($G187,'[1]V.'!$B$7:$AO$324,38,0)&gt;0,VLOOKUP($G187,'[1]V.'!$B$7:$AO$324,38,0),""))</f>
        <v>0</v>
      </c>
      <c r="AC187" s="72">
        <f t="shared" si="64"/>
        <v>0</v>
      </c>
      <c r="AD187" s="276" t="e">
        <f>#N/A</f>
        <v>#N/A</v>
      </c>
      <c r="AH187" s="3">
        <f t="shared" si="5"/>
        <v>0</v>
      </c>
    </row>
    <row r="188" spans="1:34" ht="15" customHeight="1" hidden="1">
      <c r="A188" s="268">
        <v>29</v>
      </c>
      <c r="B188" s="60">
        <f t="shared" si="55"/>
        <v>10</v>
      </c>
      <c r="C188" s="60">
        <f t="shared" si="56"/>
        <v>0</v>
      </c>
      <c r="D188" s="60">
        <f t="shared" si="57"/>
        <v>0</v>
      </c>
      <c r="E188" s="60">
        <f t="shared" si="58"/>
        <v>0</v>
      </c>
      <c r="F188" s="60">
        <f t="shared" si="59"/>
        <v>0</v>
      </c>
      <c r="G188" s="180">
        <v>160</v>
      </c>
      <c r="H188" s="85" t="s">
        <v>624</v>
      </c>
      <c r="I188" s="86" t="s">
        <v>625</v>
      </c>
      <c r="J188" s="64">
        <v>2003</v>
      </c>
      <c r="K188" s="333"/>
      <c r="L188" s="66" t="s">
        <v>626</v>
      </c>
      <c r="M188" s="182" t="s">
        <v>276</v>
      </c>
      <c r="N188" s="364">
        <f t="shared" si="60"/>
        <v>0</v>
      </c>
      <c r="O188" s="69" t="s">
        <v>7</v>
      </c>
      <c r="P188" s="70">
        <f>IF(O188="","",IF(VLOOKUP($G188,'[1]I.'!$B$7:$AP$324,38,0)&gt;0,VLOOKUP($G188,'[1]I.'!$B$7:$AP$324,38,0),""))</f>
        <v>0</v>
      </c>
      <c r="Q188" s="72">
        <f t="shared" si="66"/>
        <v>0</v>
      </c>
      <c r="R188" s="81"/>
      <c r="S188" s="70">
        <f>IF(R188="","",IF(VLOOKUP($G188,'[1]II.'!$B$7:$AO$324,38,0)&gt;0,VLOOKUP($G188,'[1]II.'!$B$7:$AO$324,38,0),""))</f>
        <v>0</v>
      </c>
      <c r="T188" s="72">
        <f t="shared" si="67"/>
        <v>0</v>
      </c>
      <c r="U188" s="69"/>
      <c r="V188" s="70">
        <f>IF(U188="","",IF(VLOOKUP($G188,'[1]III.'!$B$7:$AO$324,38,0)&gt;0,VLOOKUP($G188,'[1]III.'!$B$7:$AO$324,38,0),""))</f>
        <v>0</v>
      </c>
      <c r="W188" s="72">
        <f aca="true" t="shared" si="68" ref="W188:W209">IF(ISNUMBER(VLOOKUP(V188,$AE$4:$AG$99,2,0)),VLOOKUP(V188,$AE$4:$AG$99,2,0),0)</f>
        <v>0</v>
      </c>
      <c r="X188" s="73"/>
      <c r="Y188" s="70">
        <f>IF(X188="","",IF(VLOOKUP($G188,'[1]IV.'!$B$7:$AP$324,39,0)&gt;0,VLOOKUP($G188,'[1]IV.'!$B$7:$AP$324,39,0),""))</f>
        <v>0</v>
      </c>
      <c r="Z188" s="72">
        <f t="shared" si="63"/>
        <v>0</v>
      </c>
      <c r="AA188" s="74"/>
      <c r="AB188" s="70">
        <f>IF(AA188="","",IF(VLOOKUP($G188,'[1]V.'!$B$7:$AO$324,38,0)&gt;0,VLOOKUP($G188,'[1]V.'!$B$7:$AO$324,38,0),""))</f>
        <v>0</v>
      </c>
      <c r="AC188" s="72">
        <f t="shared" si="64"/>
        <v>0</v>
      </c>
      <c r="AD188" s="276" t="e">
        <f>#N/A</f>
        <v>#N/A</v>
      </c>
      <c r="AH188" s="3">
        <f t="shared" si="5"/>
        <v>0</v>
      </c>
    </row>
    <row r="189" spans="1:34" ht="15" customHeight="1" hidden="1">
      <c r="A189" s="268">
        <v>30</v>
      </c>
      <c r="B189" s="60">
        <f t="shared" si="55"/>
        <v>0</v>
      </c>
      <c r="C189" s="60">
        <f t="shared" si="56"/>
        <v>0</v>
      </c>
      <c r="D189" s="60">
        <f t="shared" si="57"/>
        <v>0</v>
      </c>
      <c r="E189" s="60">
        <f t="shared" si="58"/>
        <v>0</v>
      </c>
      <c r="F189" s="60">
        <f t="shared" si="59"/>
        <v>0</v>
      </c>
      <c r="G189" s="180">
        <v>170</v>
      </c>
      <c r="H189" s="85" t="s">
        <v>627</v>
      </c>
      <c r="I189" s="86" t="s">
        <v>463</v>
      </c>
      <c r="J189" s="64">
        <v>2003</v>
      </c>
      <c r="K189" s="333"/>
      <c r="L189" s="66" t="s">
        <v>346</v>
      </c>
      <c r="M189" s="182" t="s">
        <v>276</v>
      </c>
      <c r="N189" s="364">
        <f t="shared" si="60"/>
        <v>0</v>
      </c>
      <c r="O189" s="80"/>
      <c r="P189" s="70">
        <f>IF(O189="","",IF(VLOOKUP($G189,'[1]I.'!$B$7:$AP$324,38,0)&gt;0,VLOOKUP($G189,'[1]I.'!$B$7:$AP$324,38,0),""))</f>
        <v>0</v>
      </c>
      <c r="Q189" s="72">
        <f t="shared" si="66"/>
        <v>0</v>
      </c>
      <c r="R189" s="69"/>
      <c r="S189" s="70">
        <f>IF(R189="","",IF(VLOOKUP($G189,'[1]II.'!$B$7:$AO$324,38,0)&gt;0,VLOOKUP($G189,'[1]II.'!$B$7:$AO$324,38,0),""))</f>
        <v>0</v>
      </c>
      <c r="T189" s="72">
        <f t="shared" si="67"/>
        <v>0</v>
      </c>
      <c r="U189" s="69"/>
      <c r="V189" s="70">
        <f>IF(U189="","",IF(VLOOKUP($G189,'[1]III.'!$B$7:$AO$324,38,0)&gt;0,VLOOKUP($G189,'[1]III.'!$B$7:$AO$324,38,0),""))</f>
        <v>0</v>
      </c>
      <c r="W189" s="72">
        <f t="shared" si="68"/>
        <v>0</v>
      </c>
      <c r="X189" s="73"/>
      <c r="Y189" s="70">
        <f>IF(X189="","",IF(VLOOKUP($G189,'[1]IV.'!$B$7:$AP$324,39,0)&gt;0,VLOOKUP($G189,'[1]IV.'!$B$7:$AP$324,39,0),""))</f>
        <v>0</v>
      </c>
      <c r="Z189" s="72">
        <f t="shared" si="63"/>
        <v>0</v>
      </c>
      <c r="AA189" s="74"/>
      <c r="AB189" s="70">
        <f>IF(AA189="","",IF(VLOOKUP($G189,'[1]V.'!$B$7:$AO$324,38,0)&gt;0,VLOOKUP($G189,'[1]V.'!$B$7:$AO$324,38,0),""))</f>
        <v>0</v>
      </c>
      <c r="AC189" s="72">
        <f t="shared" si="64"/>
        <v>0</v>
      </c>
      <c r="AD189" s="276" t="e">
        <f>#N/A</f>
        <v>#N/A</v>
      </c>
      <c r="AH189" s="3">
        <f t="shared" si="5"/>
        <v>0</v>
      </c>
    </row>
    <row r="190" spans="1:34" ht="15" customHeight="1" hidden="1">
      <c r="A190" s="268">
        <v>31</v>
      </c>
      <c r="B190" s="60">
        <f t="shared" si="55"/>
        <v>0</v>
      </c>
      <c r="C190" s="60">
        <f t="shared" si="56"/>
        <v>0</v>
      </c>
      <c r="D190" s="60">
        <f t="shared" si="57"/>
        <v>0</v>
      </c>
      <c r="E190" s="60">
        <f t="shared" si="58"/>
        <v>0</v>
      </c>
      <c r="F190" s="60">
        <f t="shared" si="59"/>
        <v>0</v>
      </c>
      <c r="G190" s="180">
        <v>181</v>
      </c>
      <c r="H190" s="149"/>
      <c r="I190" s="150"/>
      <c r="J190" s="77"/>
      <c r="K190" s="372"/>
      <c r="L190" s="79"/>
      <c r="M190" s="182"/>
      <c r="N190" s="364">
        <f t="shared" si="60"/>
        <v>0</v>
      </c>
      <c r="O190" s="80"/>
      <c r="P190" s="70">
        <f>IF(O190="","",IF(VLOOKUP($G190,'[1]I.'!$B$7:$AP$324,38,0)&gt;0,VLOOKUP($G190,'[1]I.'!$B$7:$AP$324,38,0),""))</f>
        <v>0</v>
      </c>
      <c r="Q190" s="72">
        <f aca="true" t="shared" si="69" ref="Q190:Q209">IF(ISNUMBER(VLOOKUP(P190,$AE$4:$AG$99,2,0)),VLOOKUP(P190,$AE$4:$AG$99,2,0),0)</f>
        <v>0</v>
      </c>
      <c r="R190" s="69"/>
      <c r="S190" s="70">
        <f>IF(R190="","",IF(VLOOKUP($G190,'[1]II.'!$B$7:$AO$324,38,0)&gt;0,VLOOKUP($G190,'[1]II.'!$B$7:$AO$324,38,0),""))</f>
        <v>0</v>
      </c>
      <c r="T190" s="72">
        <f aca="true" t="shared" si="70" ref="T190:T209">IF(ISNUMBER(VLOOKUP(S190,$AE$4:$AG$99,2,0)),VLOOKUP(S190,$AE$4:$AG$99,2,0),0)</f>
        <v>0</v>
      </c>
      <c r="U190" s="69"/>
      <c r="V190" s="70">
        <f>IF(U190="","",IF(VLOOKUP($G190,'[1]III.'!$B$7:$AO$324,38,0)&gt;0,VLOOKUP($G190,'[1]III.'!$B$7:$AO$324,38,0),""))</f>
        <v>0</v>
      </c>
      <c r="W190" s="72">
        <f t="shared" si="68"/>
        <v>0</v>
      </c>
      <c r="X190" s="73"/>
      <c r="Y190" s="70">
        <f>IF(X190="","",IF(VLOOKUP($G190,'[1]IV.'!$B$7:$AP$324,39,0)&gt;0,VLOOKUP($G190,'[1]IV.'!$B$7:$AP$324,39,0),""))</f>
        <v>0</v>
      </c>
      <c r="Z190" s="72">
        <f t="shared" si="63"/>
        <v>0</v>
      </c>
      <c r="AA190" s="74"/>
      <c r="AB190" s="70">
        <f>IF(AA190="","",IF(VLOOKUP($G190,'[1]V.'!$B$7:$AO$324,38,0)&gt;0,VLOOKUP($G190,'[1]V.'!$B$7:$AO$324,38,0),""))</f>
        <v>0</v>
      </c>
      <c r="AC190" s="72">
        <f t="shared" si="64"/>
        <v>0</v>
      </c>
      <c r="AD190" s="276" t="e">
        <f>#N/A</f>
        <v>#N/A</v>
      </c>
      <c r="AH190" s="3">
        <f t="shared" si="5"/>
        <v>0</v>
      </c>
    </row>
    <row r="191" spans="1:34" ht="15" customHeight="1" hidden="1">
      <c r="A191" s="268">
        <v>32</v>
      </c>
      <c r="B191" s="60">
        <f t="shared" si="55"/>
        <v>0</v>
      </c>
      <c r="C191" s="60">
        <f t="shared" si="56"/>
        <v>0</v>
      </c>
      <c r="D191" s="60">
        <f t="shared" si="57"/>
        <v>0</v>
      </c>
      <c r="E191" s="60">
        <f t="shared" si="58"/>
        <v>0</v>
      </c>
      <c r="F191" s="60">
        <f t="shared" si="59"/>
        <v>0</v>
      </c>
      <c r="G191" s="180">
        <v>182</v>
      </c>
      <c r="H191" s="85"/>
      <c r="I191" s="86"/>
      <c r="J191" s="64"/>
      <c r="K191" s="372"/>
      <c r="L191" s="79"/>
      <c r="M191" s="182"/>
      <c r="N191" s="364">
        <f t="shared" si="60"/>
        <v>0</v>
      </c>
      <c r="O191" s="80"/>
      <c r="P191" s="70">
        <f>IF(O191="","",IF(VLOOKUP($G191,'[1]I.'!$B$7:$AP$324,38,0)&gt;0,VLOOKUP($G191,'[1]I.'!$B$7:$AP$324,38,0),""))</f>
        <v>0</v>
      </c>
      <c r="Q191" s="72">
        <f t="shared" si="69"/>
        <v>0</v>
      </c>
      <c r="R191" s="69"/>
      <c r="S191" s="70">
        <f>IF(R191="","",IF(VLOOKUP($G191,'[1]II.'!$B$7:$AO$324,38,0)&gt;0,VLOOKUP($G191,'[1]II.'!$B$7:$AO$324,38,0),""))</f>
        <v>0</v>
      </c>
      <c r="T191" s="72">
        <f t="shared" si="70"/>
        <v>0</v>
      </c>
      <c r="U191" s="69"/>
      <c r="V191" s="70">
        <f>IF(U191="","",IF(VLOOKUP($G191,'[1]III.'!$B$7:$AO$324,38,0)&gt;0,VLOOKUP($G191,'[1]III.'!$B$7:$AO$324,38,0),""))</f>
        <v>0</v>
      </c>
      <c r="W191" s="72">
        <f t="shared" si="68"/>
        <v>0</v>
      </c>
      <c r="X191" s="73"/>
      <c r="Y191" s="70">
        <f>IF(X191="","",IF(VLOOKUP($G191,'[1]IV.'!$B$7:$AP$324,39,0)&gt;0,VLOOKUP($G191,'[1]IV.'!$B$7:$AP$324,39,0),""))</f>
        <v>0</v>
      </c>
      <c r="Z191" s="72">
        <f t="shared" si="63"/>
        <v>0</v>
      </c>
      <c r="AA191" s="74"/>
      <c r="AB191" s="70">
        <f>IF(AA191="","",IF(VLOOKUP($G191,'[1]V.'!$B$7:$AO$324,38,0)&gt;0,VLOOKUP($G191,'[1]V.'!$B$7:$AO$324,38,0),""))</f>
        <v>0</v>
      </c>
      <c r="AC191" s="72">
        <f t="shared" si="64"/>
        <v>0</v>
      </c>
      <c r="AD191" s="276" t="e">
        <f>#N/A</f>
        <v>#N/A</v>
      </c>
      <c r="AH191" s="3">
        <f t="shared" si="5"/>
        <v>0</v>
      </c>
    </row>
    <row r="192" spans="1:34" ht="15" customHeight="1" hidden="1">
      <c r="A192" s="268">
        <v>33</v>
      </c>
      <c r="B192" s="60">
        <f t="shared" si="55"/>
        <v>0</v>
      </c>
      <c r="C192" s="60">
        <f t="shared" si="56"/>
        <v>0</v>
      </c>
      <c r="D192" s="60">
        <f t="shared" si="57"/>
        <v>0</v>
      </c>
      <c r="E192" s="60">
        <f t="shared" si="58"/>
        <v>0</v>
      </c>
      <c r="F192" s="60">
        <f t="shared" si="59"/>
        <v>0</v>
      </c>
      <c r="G192" s="180">
        <v>183</v>
      </c>
      <c r="H192" s="149"/>
      <c r="I192" s="224"/>
      <c r="J192" s="77"/>
      <c r="K192" s="333"/>
      <c r="L192" s="79"/>
      <c r="M192" s="182"/>
      <c r="N192" s="364">
        <f t="shared" si="60"/>
        <v>0</v>
      </c>
      <c r="O192" s="80"/>
      <c r="P192" s="70">
        <f>IF(O192="","",IF(VLOOKUP($G192,'[1]I.'!$B$7:$AP$324,38,0)&gt;0,VLOOKUP($G192,'[1]I.'!$B$7:$AP$324,38,0),""))</f>
        <v>0</v>
      </c>
      <c r="Q192" s="72">
        <f t="shared" si="69"/>
        <v>0</v>
      </c>
      <c r="R192" s="69"/>
      <c r="S192" s="70">
        <f>IF(R192="","",IF(VLOOKUP($G192,'[1]II.'!$B$7:$AO$324,38,0)&gt;0,VLOOKUP($G192,'[1]II.'!$B$7:$AO$324,38,0),""))</f>
        <v>0</v>
      </c>
      <c r="T192" s="72">
        <f t="shared" si="70"/>
        <v>0</v>
      </c>
      <c r="U192" s="69"/>
      <c r="V192" s="70">
        <f>IF(U192="","",IF(VLOOKUP($G192,'[1]III.'!$B$7:$AO$324,38,0)&gt;0,VLOOKUP($G192,'[1]III.'!$B$7:$AO$324,38,0),""))</f>
        <v>0</v>
      </c>
      <c r="W192" s="72">
        <f t="shared" si="68"/>
        <v>0</v>
      </c>
      <c r="X192" s="73"/>
      <c r="Y192" s="70">
        <f>IF(X192="","",IF(VLOOKUP($G192,'[1]IV.'!$B$7:$AP$324,39,0)&gt;0,VLOOKUP($G192,'[1]IV.'!$B$7:$AP$324,39,0),""))</f>
        <v>0</v>
      </c>
      <c r="Z192" s="72">
        <f t="shared" si="63"/>
        <v>0</v>
      </c>
      <c r="AA192" s="74"/>
      <c r="AB192" s="70">
        <f>IF(AA192="","",IF(VLOOKUP($G192,'[1]V.'!$B$7:$AO$324,38,0)&gt;0,VLOOKUP($G192,'[1]V.'!$B$7:$AO$324,38,0),""))</f>
        <v>0</v>
      </c>
      <c r="AC192" s="72">
        <f t="shared" si="64"/>
        <v>0</v>
      </c>
      <c r="AD192" s="276" t="e">
        <f>#N/A</f>
        <v>#N/A</v>
      </c>
      <c r="AH192" s="3">
        <f t="shared" si="5"/>
        <v>0</v>
      </c>
    </row>
    <row r="193" spans="1:34" ht="15" customHeight="1" hidden="1">
      <c r="A193" s="268">
        <v>34</v>
      </c>
      <c r="B193" s="60">
        <f t="shared" si="55"/>
        <v>0</v>
      </c>
      <c r="C193" s="60">
        <f t="shared" si="56"/>
        <v>0</v>
      </c>
      <c r="D193" s="60">
        <f t="shared" si="57"/>
        <v>0</v>
      </c>
      <c r="E193" s="60">
        <f t="shared" si="58"/>
        <v>0</v>
      </c>
      <c r="F193" s="60">
        <f t="shared" si="59"/>
        <v>0</v>
      </c>
      <c r="G193" s="180">
        <v>184</v>
      </c>
      <c r="H193" s="85"/>
      <c r="I193" s="232"/>
      <c r="J193" s="64"/>
      <c r="K193" s="333"/>
      <c r="L193" s="79"/>
      <c r="M193" s="182"/>
      <c r="N193" s="364">
        <f t="shared" si="60"/>
        <v>0</v>
      </c>
      <c r="O193" s="80"/>
      <c r="P193" s="70">
        <f>IF(O193="","",IF(VLOOKUP($G193,'[1]I.'!$B$7:$AP$324,38,0)&gt;0,VLOOKUP($G193,'[1]I.'!$B$7:$AP$324,38,0),""))</f>
        <v>0</v>
      </c>
      <c r="Q193" s="72">
        <f t="shared" si="69"/>
        <v>0</v>
      </c>
      <c r="R193" s="69"/>
      <c r="S193" s="70">
        <f>IF(R193="","",IF(VLOOKUP($G193,'[1]II.'!$B$7:$AO$324,38,0)&gt;0,VLOOKUP($G193,'[1]II.'!$B$7:$AO$324,38,0),""))</f>
        <v>0</v>
      </c>
      <c r="T193" s="72">
        <f t="shared" si="70"/>
        <v>0</v>
      </c>
      <c r="U193" s="69"/>
      <c r="V193" s="70">
        <f>IF(U193="","",IF(VLOOKUP($G193,'[1]III.'!$B$7:$AO$324,38,0)&gt;0,VLOOKUP($G193,'[1]III.'!$B$7:$AO$324,38,0),""))</f>
        <v>0</v>
      </c>
      <c r="W193" s="72">
        <f t="shared" si="68"/>
        <v>0</v>
      </c>
      <c r="X193" s="73"/>
      <c r="Y193" s="70">
        <f>IF(X193="","",IF(VLOOKUP($G193,'[1]IV.'!$B$7:$AP$324,39,0)&gt;0,VLOOKUP($G193,'[1]IV.'!$B$7:$AP$324,39,0),""))</f>
        <v>0</v>
      </c>
      <c r="Z193" s="72">
        <f t="shared" si="63"/>
        <v>0</v>
      </c>
      <c r="AA193" s="74"/>
      <c r="AB193" s="70">
        <f>IF(AA193="","",IF(VLOOKUP($G193,'[1]V.'!$B$7:$AO$324,38,0)&gt;0,VLOOKUP($G193,'[1]V.'!$B$7:$AO$324,38,0),""))</f>
        <v>0</v>
      </c>
      <c r="AC193" s="72">
        <f t="shared" si="64"/>
        <v>0</v>
      </c>
      <c r="AD193" s="276" t="e">
        <f>#N/A</f>
        <v>#N/A</v>
      </c>
      <c r="AH193" s="3">
        <f t="shared" si="5"/>
        <v>0</v>
      </c>
    </row>
    <row r="194" spans="1:34" ht="15" customHeight="1" hidden="1">
      <c r="A194" s="268">
        <v>35</v>
      </c>
      <c r="B194" s="60">
        <f t="shared" si="55"/>
        <v>0</v>
      </c>
      <c r="C194" s="60">
        <f t="shared" si="56"/>
        <v>0</v>
      </c>
      <c r="D194" s="60">
        <f t="shared" si="57"/>
        <v>0</v>
      </c>
      <c r="E194" s="60">
        <f t="shared" si="58"/>
        <v>0</v>
      </c>
      <c r="F194" s="60">
        <f t="shared" si="59"/>
        <v>0</v>
      </c>
      <c r="G194" s="180">
        <v>185</v>
      </c>
      <c r="H194" s="62"/>
      <c r="I194" s="181"/>
      <c r="J194" s="77"/>
      <c r="K194" s="371"/>
      <c r="L194" s="79"/>
      <c r="M194" s="182"/>
      <c r="N194" s="364">
        <f t="shared" si="60"/>
        <v>0</v>
      </c>
      <c r="O194" s="80"/>
      <c r="P194" s="70">
        <f>IF(O194="","",IF(VLOOKUP($G194,'[1]I.'!$B$7:$AP$324,38,0)&gt;0,VLOOKUP($G194,'[1]I.'!$B$7:$AP$324,38,0),""))</f>
        <v>0</v>
      </c>
      <c r="Q194" s="72">
        <f t="shared" si="69"/>
        <v>0</v>
      </c>
      <c r="R194" s="69"/>
      <c r="S194" s="70">
        <f>IF(R194="","",IF(VLOOKUP($G194,'[1]II.'!$B$7:$AO$324,38,0)&gt;0,VLOOKUP($G194,'[1]II.'!$B$7:$AO$324,38,0),""))</f>
        <v>0</v>
      </c>
      <c r="T194" s="72">
        <f t="shared" si="70"/>
        <v>0</v>
      </c>
      <c r="U194" s="69"/>
      <c r="V194" s="70">
        <f>IF(U194="","",IF(VLOOKUP($G194,'[1]III.'!$B$7:$AO$324,38,0)&gt;0,VLOOKUP($G194,'[1]III.'!$B$7:$AO$324,38,0),""))</f>
        <v>0</v>
      </c>
      <c r="W194" s="72">
        <f t="shared" si="68"/>
        <v>0</v>
      </c>
      <c r="X194" s="73"/>
      <c r="Y194" s="70">
        <f>IF(X194="","",IF(VLOOKUP($G194,'[1]IV.'!$B$7:$AP$324,39,0)&gt;0,VLOOKUP($G194,'[1]IV.'!$B$7:$AP$324,39,0),""))</f>
        <v>0</v>
      </c>
      <c r="Z194" s="72">
        <f t="shared" si="63"/>
        <v>0</v>
      </c>
      <c r="AA194" s="74"/>
      <c r="AB194" s="70">
        <f>IF(AA194="","",IF(VLOOKUP($G194,'[1]V.'!$B$7:$AO$324,38,0)&gt;0,VLOOKUP($G194,'[1]V.'!$B$7:$AO$324,38,0),""))</f>
        <v>0</v>
      </c>
      <c r="AC194" s="72">
        <f t="shared" si="64"/>
        <v>0</v>
      </c>
      <c r="AD194" s="276" t="e">
        <f>#N/A</f>
        <v>#N/A</v>
      </c>
      <c r="AH194" s="3">
        <f t="shared" si="5"/>
        <v>0</v>
      </c>
    </row>
    <row r="195" spans="1:34" ht="15" customHeight="1" hidden="1">
      <c r="A195" s="268">
        <v>36</v>
      </c>
      <c r="B195" s="60">
        <f t="shared" si="55"/>
        <v>0</v>
      </c>
      <c r="C195" s="60">
        <f t="shared" si="56"/>
        <v>0</v>
      </c>
      <c r="D195" s="60">
        <f t="shared" si="57"/>
        <v>0</v>
      </c>
      <c r="E195" s="60">
        <f t="shared" si="58"/>
        <v>0</v>
      </c>
      <c r="F195" s="60">
        <f t="shared" si="59"/>
        <v>0</v>
      </c>
      <c r="G195" s="180">
        <v>186</v>
      </c>
      <c r="H195" s="149"/>
      <c r="I195" s="224"/>
      <c r="J195" s="77"/>
      <c r="K195" s="318"/>
      <c r="L195" s="79"/>
      <c r="M195" s="182"/>
      <c r="N195" s="364">
        <f t="shared" si="60"/>
        <v>0</v>
      </c>
      <c r="O195" s="80"/>
      <c r="P195" s="70">
        <f>IF(O195="","",IF(VLOOKUP($G195,'[1]I.'!$B$7:$AP$324,38,0)&gt;0,VLOOKUP($G195,'[1]I.'!$B$7:$AP$324,38,0),""))</f>
        <v>0</v>
      </c>
      <c r="Q195" s="72">
        <f t="shared" si="69"/>
        <v>0</v>
      </c>
      <c r="R195" s="69"/>
      <c r="S195" s="70">
        <f>IF(R195="","",IF(VLOOKUP($G195,'[1]II.'!$B$7:$AO$324,38,0)&gt;0,VLOOKUP($G195,'[1]II.'!$B$7:$AO$324,38,0),""))</f>
        <v>0</v>
      </c>
      <c r="T195" s="72">
        <f t="shared" si="70"/>
        <v>0</v>
      </c>
      <c r="U195" s="69"/>
      <c r="V195" s="70">
        <f>IF(U195="","",IF(VLOOKUP($G195,'[1]III.'!$B$7:$AO$324,38,0)&gt;0,VLOOKUP($G195,'[1]III.'!$B$7:$AO$324,38,0),""))</f>
        <v>0</v>
      </c>
      <c r="W195" s="72">
        <f t="shared" si="68"/>
        <v>0</v>
      </c>
      <c r="X195" s="73"/>
      <c r="Y195" s="70">
        <f>IF(X195="","",IF(VLOOKUP($G195,'[1]IV.'!$B$7:$AP$324,39,0)&gt;0,VLOOKUP($G195,'[1]IV.'!$B$7:$AP$324,39,0),""))</f>
        <v>0</v>
      </c>
      <c r="Z195" s="72">
        <f t="shared" si="63"/>
        <v>0</v>
      </c>
      <c r="AA195" s="74"/>
      <c r="AB195" s="70">
        <f>IF(AA195="","",IF(VLOOKUP($G195,'[1]V.'!$B$7:$AO$324,38,0)&gt;0,VLOOKUP($G195,'[1]V.'!$B$7:$AO$324,38,0),""))</f>
        <v>0</v>
      </c>
      <c r="AC195" s="72">
        <f t="shared" si="64"/>
        <v>0</v>
      </c>
      <c r="AD195" s="276" t="e">
        <f>#N/A</f>
        <v>#N/A</v>
      </c>
      <c r="AH195" s="3">
        <f t="shared" si="5"/>
        <v>0</v>
      </c>
    </row>
    <row r="196" spans="1:34" ht="15" customHeight="1" hidden="1">
      <c r="A196" s="268">
        <v>37</v>
      </c>
      <c r="B196" s="60">
        <f t="shared" si="55"/>
        <v>0</v>
      </c>
      <c r="C196" s="60">
        <f t="shared" si="56"/>
        <v>0</v>
      </c>
      <c r="D196" s="60">
        <f t="shared" si="57"/>
        <v>0</v>
      </c>
      <c r="E196" s="60">
        <f t="shared" si="58"/>
        <v>0</v>
      </c>
      <c r="F196" s="60">
        <f t="shared" si="59"/>
        <v>0</v>
      </c>
      <c r="G196" s="180">
        <v>187</v>
      </c>
      <c r="H196" s="62"/>
      <c r="I196" s="181"/>
      <c r="J196" s="77"/>
      <c r="K196" s="78"/>
      <c r="L196" s="79"/>
      <c r="M196" s="182"/>
      <c r="N196" s="364">
        <f t="shared" si="60"/>
        <v>0</v>
      </c>
      <c r="O196" s="80"/>
      <c r="P196" s="70">
        <f>IF(O196="","",IF(VLOOKUP($G196,'[1]I.'!$B$7:$AP$324,38,0)&gt;0,VLOOKUP($G196,'[1]I.'!$B$7:$AP$324,38,0),""))</f>
        <v>0</v>
      </c>
      <c r="Q196" s="72">
        <f t="shared" si="69"/>
        <v>0</v>
      </c>
      <c r="R196" s="69"/>
      <c r="S196" s="70">
        <f>IF(R196="","",IF(VLOOKUP($G196,'[1]II.'!$B$7:$AO$324,38,0)&gt;0,VLOOKUP($G196,'[1]II.'!$B$7:$AO$324,38,0),""))</f>
        <v>0</v>
      </c>
      <c r="T196" s="72">
        <f t="shared" si="70"/>
        <v>0</v>
      </c>
      <c r="U196" s="69"/>
      <c r="V196" s="70">
        <f>IF(U196="","",IF(VLOOKUP($G196,'[1]III.'!$B$7:$AO$324,38,0)&gt;0,VLOOKUP($G196,'[1]III.'!$B$7:$AO$324,38,0),""))</f>
        <v>0</v>
      </c>
      <c r="W196" s="72">
        <f t="shared" si="68"/>
        <v>0</v>
      </c>
      <c r="X196" s="73"/>
      <c r="Y196" s="70">
        <f>IF(X196="","",IF(VLOOKUP($G196,'[1]IV.'!$B$7:$AP$324,39,0)&gt;0,VLOOKUP($G196,'[1]IV.'!$B$7:$AP$324,39,0),""))</f>
        <v>0</v>
      </c>
      <c r="Z196" s="72">
        <f t="shared" si="63"/>
        <v>0</v>
      </c>
      <c r="AA196" s="74"/>
      <c r="AB196" s="70">
        <f>IF(AA196="","",IF(VLOOKUP($G196,'[1]V.'!$B$7:$AO$324,38,0)&gt;0,VLOOKUP($G196,'[1]V.'!$B$7:$AO$324,38,0),""))</f>
        <v>0</v>
      </c>
      <c r="AC196" s="72">
        <f t="shared" si="64"/>
        <v>0</v>
      </c>
      <c r="AD196" s="276" t="e">
        <f>#N/A</f>
        <v>#N/A</v>
      </c>
      <c r="AH196" s="3">
        <f t="shared" si="5"/>
        <v>0</v>
      </c>
    </row>
    <row r="197" spans="1:34" ht="15" customHeight="1" hidden="1">
      <c r="A197" s="268">
        <v>38</v>
      </c>
      <c r="B197" s="60">
        <f t="shared" si="55"/>
        <v>0</v>
      </c>
      <c r="C197" s="60">
        <f t="shared" si="56"/>
        <v>0</v>
      </c>
      <c r="D197" s="60">
        <f t="shared" si="57"/>
        <v>0</v>
      </c>
      <c r="E197" s="60">
        <f t="shared" si="58"/>
        <v>0</v>
      </c>
      <c r="F197" s="60">
        <f t="shared" si="59"/>
        <v>0</v>
      </c>
      <c r="G197" s="180">
        <v>188</v>
      </c>
      <c r="H197" s="62"/>
      <c r="I197" s="181"/>
      <c r="J197" s="77"/>
      <c r="K197" s="78"/>
      <c r="L197" s="79"/>
      <c r="M197" s="182"/>
      <c r="N197" s="364">
        <f t="shared" si="60"/>
        <v>0</v>
      </c>
      <c r="O197" s="80"/>
      <c r="P197" s="70">
        <f>IF(O197="","",IF(VLOOKUP($G197,'[1]I.'!$B$7:$AP$324,38,0)&gt;0,VLOOKUP($G197,'[1]I.'!$B$7:$AP$324,38,0),""))</f>
        <v>0</v>
      </c>
      <c r="Q197" s="72">
        <f t="shared" si="69"/>
        <v>0</v>
      </c>
      <c r="R197" s="69"/>
      <c r="S197" s="70">
        <f>IF(R197="","",IF(VLOOKUP($G197,'[1]II.'!$B$7:$AO$324,38,0)&gt;0,VLOOKUP($G197,'[1]II.'!$B$7:$AO$324,38,0),""))</f>
        <v>0</v>
      </c>
      <c r="T197" s="72">
        <f t="shared" si="70"/>
        <v>0</v>
      </c>
      <c r="U197" s="69"/>
      <c r="V197" s="70">
        <f>IF(U197="","",IF(VLOOKUP($G197,'[1]III.'!$B$7:$AO$324,38,0)&gt;0,VLOOKUP($G197,'[1]III.'!$B$7:$AO$324,38,0),""))</f>
        <v>0</v>
      </c>
      <c r="W197" s="72">
        <f t="shared" si="68"/>
        <v>0</v>
      </c>
      <c r="X197" s="73"/>
      <c r="Y197" s="70">
        <f>IF(X197="","",IF(VLOOKUP($G197,'[1]IV.'!$B$7:$AP$324,39,0)&gt;0,VLOOKUP($G197,'[1]IV.'!$B$7:$AP$324,39,0),""))</f>
        <v>0</v>
      </c>
      <c r="Z197" s="72">
        <f t="shared" si="63"/>
        <v>0</v>
      </c>
      <c r="AA197" s="74"/>
      <c r="AB197" s="70">
        <f>IF(AA197="","",IF(VLOOKUP($G197,'[1]V.'!$B$7:$AO$324,38,0)&gt;0,VLOOKUP($G197,'[1]V.'!$B$7:$AO$324,38,0),""))</f>
        <v>0</v>
      </c>
      <c r="AC197" s="72">
        <f t="shared" si="64"/>
        <v>0</v>
      </c>
      <c r="AD197" s="276" t="e">
        <f>#N/A</f>
        <v>#N/A</v>
      </c>
      <c r="AH197" s="3">
        <f t="shared" si="5"/>
        <v>0</v>
      </c>
    </row>
    <row r="198" spans="1:34" ht="15" customHeight="1" hidden="1">
      <c r="A198" s="268">
        <v>39</v>
      </c>
      <c r="B198" s="60">
        <f t="shared" si="55"/>
        <v>0</v>
      </c>
      <c r="C198" s="60">
        <f t="shared" si="56"/>
        <v>0</v>
      </c>
      <c r="D198" s="60">
        <f t="shared" si="57"/>
        <v>0</v>
      </c>
      <c r="E198" s="60">
        <f t="shared" si="58"/>
        <v>0</v>
      </c>
      <c r="F198" s="60">
        <f t="shared" si="59"/>
        <v>0</v>
      </c>
      <c r="G198" s="180">
        <v>189</v>
      </c>
      <c r="H198" s="62"/>
      <c r="I198" s="181"/>
      <c r="J198" s="77"/>
      <c r="K198" s="78"/>
      <c r="L198" s="79"/>
      <c r="M198" s="182"/>
      <c r="N198" s="364">
        <f t="shared" si="60"/>
        <v>0</v>
      </c>
      <c r="O198" s="80"/>
      <c r="P198" s="70">
        <f>IF(O198="","",IF(VLOOKUP($G198,'[1]I.'!$B$7:$AP$324,38,0)&gt;0,VLOOKUP($G198,'[1]I.'!$B$7:$AP$324,38,0),""))</f>
        <v>0</v>
      </c>
      <c r="Q198" s="72">
        <f t="shared" si="69"/>
        <v>0</v>
      </c>
      <c r="R198" s="69"/>
      <c r="S198" s="70">
        <f>IF(R198="","",IF(VLOOKUP($G198,'[1]II.'!$B$7:$AO$324,38,0)&gt;0,VLOOKUP($G198,'[1]II.'!$B$7:$AO$324,38,0),""))</f>
        <v>0</v>
      </c>
      <c r="T198" s="72">
        <f t="shared" si="70"/>
        <v>0</v>
      </c>
      <c r="U198" s="69"/>
      <c r="V198" s="70">
        <f>IF(U198="","",IF(VLOOKUP($G198,'[1]III.'!$B$7:$AO$324,38,0)&gt;0,VLOOKUP($G198,'[1]III.'!$B$7:$AO$324,38,0),""))</f>
        <v>0</v>
      </c>
      <c r="W198" s="72">
        <f t="shared" si="68"/>
        <v>0</v>
      </c>
      <c r="X198" s="73"/>
      <c r="Y198" s="70">
        <f>IF(X198="","",IF(VLOOKUP($G198,'[1]IV.'!$B$7:$AP$324,39,0)&gt;0,VLOOKUP($G198,'[1]IV.'!$B$7:$AP$324,39,0),""))</f>
        <v>0</v>
      </c>
      <c r="Z198" s="72">
        <f t="shared" si="63"/>
        <v>0</v>
      </c>
      <c r="AA198" s="74"/>
      <c r="AB198" s="70">
        <f>IF(AA198="","",IF(VLOOKUP($G198,'[1]V.'!$B$7:$AO$324,38,0)&gt;0,VLOOKUP($G198,'[1]V.'!$B$7:$AO$324,38,0),""))</f>
        <v>0</v>
      </c>
      <c r="AC198" s="72">
        <f t="shared" si="64"/>
        <v>0</v>
      </c>
      <c r="AD198" s="276" t="e">
        <f>#N/A</f>
        <v>#N/A</v>
      </c>
      <c r="AH198" s="3">
        <f t="shared" si="5"/>
        <v>0</v>
      </c>
    </row>
    <row r="199" spans="1:34" ht="15" customHeight="1" hidden="1">
      <c r="A199" s="268">
        <v>40</v>
      </c>
      <c r="B199" s="60">
        <f t="shared" si="55"/>
        <v>0</v>
      </c>
      <c r="C199" s="60">
        <f t="shared" si="56"/>
        <v>0</v>
      </c>
      <c r="D199" s="60">
        <f t="shared" si="57"/>
        <v>0</v>
      </c>
      <c r="E199" s="60">
        <f t="shared" si="58"/>
        <v>0</v>
      </c>
      <c r="F199" s="60">
        <f t="shared" si="59"/>
        <v>0</v>
      </c>
      <c r="G199" s="180">
        <v>190</v>
      </c>
      <c r="H199" s="62"/>
      <c r="I199" s="181"/>
      <c r="J199" s="77"/>
      <c r="K199" s="78"/>
      <c r="L199" s="79"/>
      <c r="M199" s="182"/>
      <c r="N199" s="364">
        <f t="shared" si="60"/>
        <v>0</v>
      </c>
      <c r="O199" s="80"/>
      <c r="P199" s="70">
        <f>IF(O199="","",IF(VLOOKUP($G199,'[1]I.'!$B$7:$AP$324,38,0)&gt;0,VLOOKUP($G199,'[1]I.'!$B$7:$AP$324,38,0),""))</f>
        <v>0</v>
      </c>
      <c r="Q199" s="72">
        <f t="shared" si="69"/>
        <v>0</v>
      </c>
      <c r="R199" s="69"/>
      <c r="S199" s="70">
        <f>IF(R199="","",IF(VLOOKUP($G199,'[1]II.'!$B$7:$AO$324,38,0)&gt;0,VLOOKUP($G199,'[1]II.'!$B$7:$AO$324,38,0),""))</f>
        <v>0</v>
      </c>
      <c r="T199" s="72">
        <f t="shared" si="70"/>
        <v>0</v>
      </c>
      <c r="U199" s="69"/>
      <c r="V199" s="70">
        <f>IF(U199="","",IF(VLOOKUP($G199,'[1]III.'!$B$7:$AO$324,38,0)&gt;0,VLOOKUP($G199,'[1]III.'!$B$7:$AO$324,38,0),""))</f>
        <v>0</v>
      </c>
      <c r="W199" s="72">
        <f t="shared" si="68"/>
        <v>0</v>
      </c>
      <c r="X199" s="73"/>
      <c r="Y199" s="70">
        <f>IF(X199="","",IF(VLOOKUP($G199,'[1]IV.'!$B$7:$AP$324,39,0)&gt;0,VLOOKUP($G199,'[1]IV.'!$B$7:$AP$324,39,0),""))</f>
        <v>0</v>
      </c>
      <c r="Z199" s="72">
        <f t="shared" si="63"/>
        <v>0</v>
      </c>
      <c r="AA199" s="74"/>
      <c r="AB199" s="70">
        <f>IF(AA199="","",IF(VLOOKUP($G199,'[1]V.'!$B$7:$AO$324,38,0)&gt;0,VLOOKUP($G199,'[1]V.'!$B$7:$AO$324,38,0),""))</f>
        <v>0</v>
      </c>
      <c r="AC199" s="72">
        <f t="shared" si="64"/>
        <v>0</v>
      </c>
      <c r="AD199" s="276" t="e">
        <f>#N/A</f>
        <v>#N/A</v>
      </c>
      <c r="AH199" s="3">
        <f t="shared" si="5"/>
        <v>0</v>
      </c>
    </row>
    <row r="200" spans="1:34" ht="15" customHeight="1" hidden="1">
      <c r="A200" s="268">
        <v>41</v>
      </c>
      <c r="B200" s="60">
        <f t="shared" si="55"/>
        <v>0</v>
      </c>
      <c r="C200" s="60">
        <f t="shared" si="56"/>
        <v>0</v>
      </c>
      <c r="D200" s="60">
        <f t="shared" si="57"/>
        <v>0</v>
      </c>
      <c r="E200" s="60">
        <f t="shared" si="58"/>
        <v>0</v>
      </c>
      <c r="F200" s="60">
        <f t="shared" si="59"/>
        <v>0</v>
      </c>
      <c r="G200" s="180">
        <v>191</v>
      </c>
      <c r="H200" s="62"/>
      <c r="I200" s="181"/>
      <c r="J200" s="77"/>
      <c r="K200" s="78"/>
      <c r="L200" s="79"/>
      <c r="M200" s="182"/>
      <c r="N200" s="364">
        <f t="shared" si="60"/>
        <v>0</v>
      </c>
      <c r="O200" s="80"/>
      <c r="P200" s="70">
        <f>IF(O200="","",IF(VLOOKUP($G200,'[1]I.'!$B$7:$AP$324,38,0)&gt;0,VLOOKUP($G200,'[1]I.'!$B$7:$AP$324,38,0),""))</f>
        <v>0</v>
      </c>
      <c r="Q200" s="72">
        <f t="shared" si="69"/>
        <v>0</v>
      </c>
      <c r="R200" s="69"/>
      <c r="S200" s="70">
        <f>IF(R200="","",IF(VLOOKUP($G200,'[1]II.'!$B$7:$AO$324,38,0)&gt;0,VLOOKUP($G200,'[1]II.'!$B$7:$AO$324,38,0),""))</f>
        <v>0</v>
      </c>
      <c r="T200" s="72">
        <f t="shared" si="70"/>
        <v>0</v>
      </c>
      <c r="U200" s="69"/>
      <c r="V200" s="70">
        <f>IF(U200="","",IF(VLOOKUP($G200,'[1]III.'!$B$7:$AO$324,38,0)&gt;0,VLOOKUP($G200,'[1]III.'!$B$7:$AO$324,38,0),""))</f>
        <v>0</v>
      </c>
      <c r="W200" s="72">
        <f t="shared" si="68"/>
        <v>0</v>
      </c>
      <c r="X200" s="73"/>
      <c r="Y200" s="70">
        <f>IF(X200="","",IF(VLOOKUP($G200,'[1]IV.'!$B$7:$AP$324,39,0)&gt;0,VLOOKUP($G200,'[1]IV.'!$B$7:$AP$324,39,0),""))</f>
        <v>0</v>
      </c>
      <c r="Z200" s="72">
        <f t="shared" si="63"/>
        <v>0</v>
      </c>
      <c r="AA200" s="74"/>
      <c r="AB200" s="70">
        <f>IF(AA200="","",IF(VLOOKUP($G200,'[1]V.'!$B$7:$AO$324,38,0)&gt;0,VLOOKUP($G200,'[1]V.'!$B$7:$AO$324,38,0),""))</f>
        <v>0</v>
      </c>
      <c r="AC200" s="72">
        <f t="shared" si="64"/>
        <v>0</v>
      </c>
      <c r="AD200" s="276" t="e">
        <f>#N/A</f>
        <v>#N/A</v>
      </c>
      <c r="AH200" s="3">
        <f t="shared" si="5"/>
        <v>0</v>
      </c>
    </row>
    <row r="201" spans="1:34" ht="15" customHeight="1" hidden="1">
      <c r="A201" s="268">
        <v>42</v>
      </c>
      <c r="B201" s="60">
        <f t="shared" si="55"/>
        <v>0</v>
      </c>
      <c r="C201" s="60">
        <f t="shared" si="56"/>
        <v>0</v>
      </c>
      <c r="D201" s="60">
        <f t="shared" si="57"/>
        <v>0</v>
      </c>
      <c r="E201" s="60">
        <f t="shared" si="58"/>
        <v>0</v>
      </c>
      <c r="F201" s="60">
        <f t="shared" si="59"/>
        <v>0</v>
      </c>
      <c r="G201" s="180">
        <v>192</v>
      </c>
      <c r="H201" s="62"/>
      <c r="I201" s="181"/>
      <c r="J201" s="77"/>
      <c r="K201" s="78"/>
      <c r="L201" s="79"/>
      <c r="M201" s="182"/>
      <c r="N201" s="364">
        <f t="shared" si="60"/>
        <v>0</v>
      </c>
      <c r="O201" s="80"/>
      <c r="P201" s="70">
        <f>IF(O201="","",IF(VLOOKUP($G201,'[1]I.'!$B$7:$AP$324,38,0)&gt;0,VLOOKUP($G201,'[1]I.'!$B$7:$AP$324,38,0),""))</f>
        <v>0</v>
      </c>
      <c r="Q201" s="72">
        <f t="shared" si="69"/>
        <v>0</v>
      </c>
      <c r="R201" s="69"/>
      <c r="S201" s="70">
        <f>IF(R201="","",IF(VLOOKUP($G201,'[1]II.'!$B$7:$AO$324,38,0)&gt;0,VLOOKUP($G201,'[1]II.'!$B$7:$AO$324,38,0),""))</f>
        <v>0</v>
      </c>
      <c r="T201" s="72">
        <f t="shared" si="70"/>
        <v>0</v>
      </c>
      <c r="U201" s="69"/>
      <c r="V201" s="70">
        <f>IF(U201="","",IF(VLOOKUP($G201,'[1]III.'!$B$7:$AO$324,38,0)&gt;0,VLOOKUP($G201,'[1]III.'!$B$7:$AO$324,38,0),""))</f>
        <v>0</v>
      </c>
      <c r="W201" s="72">
        <f t="shared" si="68"/>
        <v>0</v>
      </c>
      <c r="X201" s="73"/>
      <c r="Y201" s="70">
        <f>IF(X201="","",IF(VLOOKUP($G201,'[1]IV.'!$B$7:$AP$324,39,0)&gt;0,VLOOKUP($G201,'[1]IV.'!$B$7:$AP$324,39,0),""))</f>
        <v>0</v>
      </c>
      <c r="Z201" s="72">
        <f t="shared" si="63"/>
        <v>0</v>
      </c>
      <c r="AA201" s="74"/>
      <c r="AB201" s="70">
        <f>IF(AA201="","",IF(VLOOKUP($G201,'[1]V.'!$B$7:$AO$324,38,0)&gt;0,VLOOKUP($G201,'[1]V.'!$B$7:$AO$324,38,0),""))</f>
        <v>0</v>
      </c>
      <c r="AC201" s="72">
        <f t="shared" si="64"/>
        <v>0</v>
      </c>
      <c r="AD201" s="276" t="e">
        <f>#N/A</f>
        <v>#N/A</v>
      </c>
      <c r="AH201" s="3">
        <f t="shared" si="5"/>
        <v>0</v>
      </c>
    </row>
    <row r="202" spans="1:34" ht="15" customHeight="1" hidden="1">
      <c r="A202" s="268">
        <v>43</v>
      </c>
      <c r="B202" s="60">
        <f t="shared" si="55"/>
        <v>0</v>
      </c>
      <c r="C202" s="60">
        <f t="shared" si="56"/>
        <v>0</v>
      </c>
      <c r="D202" s="60">
        <f t="shared" si="57"/>
        <v>0</v>
      </c>
      <c r="E202" s="60">
        <f t="shared" si="58"/>
        <v>0</v>
      </c>
      <c r="F202" s="60">
        <f t="shared" si="59"/>
        <v>0</v>
      </c>
      <c r="G202" s="180">
        <v>193</v>
      </c>
      <c r="H202" s="62"/>
      <c r="I202" s="181"/>
      <c r="J202" s="77"/>
      <c r="K202" s="78"/>
      <c r="L202" s="79"/>
      <c r="M202" s="182"/>
      <c r="N202" s="364">
        <f t="shared" si="60"/>
        <v>0</v>
      </c>
      <c r="O202" s="80"/>
      <c r="P202" s="70">
        <f>IF(O202="","",IF(VLOOKUP($G202,'[1]I.'!$B$7:$AP$324,38,0)&gt;0,VLOOKUP($G202,'[1]I.'!$B$7:$AP$324,38,0),""))</f>
        <v>0</v>
      </c>
      <c r="Q202" s="72">
        <f t="shared" si="69"/>
        <v>0</v>
      </c>
      <c r="R202" s="69"/>
      <c r="S202" s="70">
        <f>IF(R202="","",IF(VLOOKUP($G202,'[1]II.'!$B$7:$AO$324,38,0)&gt;0,VLOOKUP($G202,'[1]II.'!$B$7:$AO$324,38,0),""))</f>
        <v>0</v>
      </c>
      <c r="T202" s="72">
        <f t="shared" si="70"/>
        <v>0</v>
      </c>
      <c r="U202" s="69"/>
      <c r="V202" s="70">
        <f>IF(U202="","",IF(VLOOKUP($G202,'[1]III.'!$B$7:$AO$324,38,0)&gt;0,VLOOKUP($G202,'[1]III.'!$B$7:$AO$324,38,0),""))</f>
        <v>0</v>
      </c>
      <c r="W202" s="72">
        <f t="shared" si="68"/>
        <v>0</v>
      </c>
      <c r="X202" s="73"/>
      <c r="Y202" s="70">
        <f>IF(X202="","",IF(VLOOKUP($G202,'[1]IV.'!$B$7:$AP$324,39,0)&gt;0,VLOOKUP($G202,'[1]IV.'!$B$7:$AP$324,39,0),""))</f>
        <v>0</v>
      </c>
      <c r="Z202" s="72">
        <f t="shared" si="63"/>
        <v>0</v>
      </c>
      <c r="AA202" s="74"/>
      <c r="AB202" s="70">
        <f>IF(AA202="","",IF(VLOOKUP($G202,'[1]V.'!$B$7:$AO$324,38,0)&gt;0,VLOOKUP($G202,'[1]V.'!$B$7:$AO$324,38,0),""))</f>
        <v>0</v>
      </c>
      <c r="AC202" s="72">
        <f t="shared" si="64"/>
        <v>0</v>
      </c>
      <c r="AD202" s="276" t="e">
        <f>#N/A</f>
        <v>#N/A</v>
      </c>
      <c r="AH202" s="3">
        <f t="shared" si="5"/>
        <v>0</v>
      </c>
    </row>
    <row r="203" spans="1:34" ht="15" customHeight="1" hidden="1">
      <c r="A203" s="268">
        <v>44</v>
      </c>
      <c r="B203" s="60">
        <f t="shared" si="55"/>
        <v>0</v>
      </c>
      <c r="C203" s="60">
        <f t="shared" si="56"/>
        <v>0</v>
      </c>
      <c r="D203" s="60">
        <f t="shared" si="57"/>
        <v>0</v>
      </c>
      <c r="E203" s="60">
        <f t="shared" si="58"/>
        <v>0</v>
      </c>
      <c r="F203" s="60">
        <f t="shared" si="59"/>
        <v>0</v>
      </c>
      <c r="G203" s="180">
        <v>194</v>
      </c>
      <c r="H203" s="62"/>
      <c r="I203" s="181"/>
      <c r="J203" s="77"/>
      <c r="K203" s="78"/>
      <c r="L203" s="79"/>
      <c r="M203" s="182"/>
      <c r="N203" s="364">
        <f t="shared" si="60"/>
        <v>0</v>
      </c>
      <c r="O203" s="80"/>
      <c r="P203" s="70">
        <f>IF(O203="","",IF(VLOOKUP($G203,'[1]I.'!$B$7:$AP$324,38,0)&gt;0,VLOOKUP($G203,'[1]I.'!$B$7:$AP$324,38,0),""))</f>
        <v>0</v>
      </c>
      <c r="Q203" s="72">
        <f t="shared" si="69"/>
        <v>0</v>
      </c>
      <c r="R203" s="69"/>
      <c r="S203" s="70">
        <f>IF(R203="","",IF(VLOOKUP($G203,'[1]II.'!$B$7:$AO$324,38,0)&gt;0,VLOOKUP($G203,'[1]II.'!$B$7:$AO$324,38,0),""))</f>
        <v>0</v>
      </c>
      <c r="T203" s="72">
        <f t="shared" si="70"/>
        <v>0</v>
      </c>
      <c r="U203" s="69"/>
      <c r="V203" s="70">
        <f>IF(U203="","",IF(VLOOKUP($G203,'[1]III.'!$B$7:$AO$324,38,0)&gt;0,VLOOKUP($G203,'[1]III.'!$B$7:$AO$324,38,0),""))</f>
        <v>0</v>
      </c>
      <c r="W203" s="72">
        <f t="shared" si="68"/>
        <v>0</v>
      </c>
      <c r="X203" s="73"/>
      <c r="Y203" s="70">
        <f>IF(X203="","",IF(VLOOKUP($G203,'[1]IV.'!$B$7:$AP$324,39,0)&gt;0,VLOOKUP($G203,'[1]IV.'!$B$7:$AP$324,39,0),""))</f>
        <v>0</v>
      </c>
      <c r="Z203" s="72">
        <f t="shared" si="63"/>
        <v>0</v>
      </c>
      <c r="AA203" s="74"/>
      <c r="AB203" s="70">
        <f>IF(AA203="","",IF(VLOOKUP($G203,'[1]V.'!$B$7:$AO$324,38,0)&gt;0,VLOOKUP($G203,'[1]V.'!$B$7:$AO$324,38,0),""))</f>
        <v>0</v>
      </c>
      <c r="AC203" s="72">
        <f t="shared" si="64"/>
        <v>0</v>
      </c>
      <c r="AD203" s="276" t="e">
        <f>#N/A</f>
        <v>#N/A</v>
      </c>
      <c r="AH203" s="3">
        <f t="shared" si="5"/>
        <v>0</v>
      </c>
    </row>
    <row r="204" spans="1:34" ht="15" customHeight="1" hidden="1">
      <c r="A204" s="268">
        <v>45</v>
      </c>
      <c r="B204" s="60">
        <f t="shared" si="55"/>
        <v>0</v>
      </c>
      <c r="C204" s="60">
        <f t="shared" si="56"/>
        <v>0</v>
      </c>
      <c r="D204" s="60">
        <f t="shared" si="57"/>
        <v>0</v>
      </c>
      <c r="E204" s="60">
        <f t="shared" si="58"/>
        <v>0</v>
      </c>
      <c r="F204" s="60">
        <f t="shared" si="59"/>
        <v>0</v>
      </c>
      <c r="G204" s="180">
        <v>195</v>
      </c>
      <c r="H204" s="62"/>
      <c r="I204" s="181"/>
      <c r="J204" s="77"/>
      <c r="K204" s="78"/>
      <c r="L204" s="79"/>
      <c r="M204" s="182"/>
      <c r="N204" s="364">
        <f t="shared" si="60"/>
        <v>0</v>
      </c>
      <c r="O204" s="80"/>
      <c r="P204" s="70">
        <f>IF(O204="","",IF(VLOOKUP($G204,'[1]I.'!$B$7:$AP$324,38,0)&gt;0,VLOOKUP($G204,'[1]I.'!$B$7:$AP$324,38,0),""))</f>
        <v>0</v>
      </c>
      <c r="Q204" s="72">
        <f t="shared" si="69"/>
        <v>0</v>
      </c>
      <c r="R204" s="69"/>
      <c r="S204" s="70">
        <f>IF(R204="","",IF(VLOOKUP($G204,'[1]II.'!$B$7:$AO$324,38,0)&gt;0,VLOOKUP($G204,'[1]II.'!$B$7:$AO$324,38,0),""))</f>
        <v>0</v>
      </c>
      <c r="T204" s="72">
        <f t="shared" si="70"/>
        <v>0</v>
      </c>
      <c r="U204" s="69"/>
      <c r="V204" s="70">
        <f>IF(U204="","",IF(VLOOKUP($G204,'[1]III.'!$B$7:$AO$324,38,0)&gt;0,VLOOKUP($G204,'[1]III.'!$B$7:$AO$324,38,0),""))</f>
        <v>0</v>
      </c>
      <c r="W204" s="72">
        <f t="shared" si="68"/>
        <v>0</v>
      </c>
      <c r="X204" s="73"/>
      <c r="Y204" s="70">
        <f>IF(X204="","",IF(VLOOKUP($G204,'[1]IV.'!$B$7:$AP$324,39,0)&gt;0,VLOOKUP($G204,'[1]IV.'!$B$7:$AP$324,39,0),""))</f>
        <v>0</v>
      </c>
      <c r="Z204" s="72">
        <f t="shared" si="63"/>
        <v>0</v>
      </c>
      <c r="AA204" s="74"/>
      <c r="AB204" s="70">
        <f>IF(AA204="","",IF(VLOOKUP($G204,'[1]V.'!$B$7:$AO$324,38,0)&gt;0,VLOOKUP($G204,'[1]V.'!$B$7:$AO$324,38,0),""))</f>
        <v>0</v>
      </c>
      <c r="AC204" s="72">
        <f t="shared" si="64"/>
        <v>0</v>
      </c>
      <c r="AD204" s="276" t="e">
        <f>#N/A</f>
        <v>#N/A</v>
      </c>
      <c r="AH204" s="3">
        <f t="shared" si="5"/>
        <v>0</v>
      </c>
    </row>
    <row r="205" spans="1:34" ht="15" customHeight="1" hidden="1">
      <c r="A205" s="268">
        <v>46</v>
      </c>
      <c r="B205" s="60">
        <f t="shared" si="55"/>
        <v>0</v>
      </c>
      <c r="C205" s="60">
        <f t="shared" si="56"/>
        <v>0</v>
      </c>
      <c r="D205" s="60">
        <f t="shared" si="57"/>
        <v>0</v>
      </c>
      <c r="E205" s="60">
        <f t="shared" si="58"/>
        <v>0</v>
      </c>
      <c r="F205" s="60">
        <f t="shared" si="59"/>
        <v>0</v>
      </c>
      <c r="G205" s="180">
        <v>196</v>
      </c>
      <c r="H205" s="62"/>
      <c r="I205" s="181"/>
      <c r="J205" s="77"/>
      <c r="K205" s="78"/>
      <c r="L205" s="79"/>
      <c r="M205" s="182"/>
      <c r="N205" s="364">
        <f t="shared" si="60"/>
        <v>0</v>
      </c>
      <c r="O205" s="80"/>
      <c r="P205" s="70">
        <f>IF(O205="","",IF(VLOOKUP($G205,'[1]I.'!$B$7:$AP$324,38,0)&gt;0,VLOOKUP($G205,'[1]I.'!$B$7:$AP$324,38,0),""))</f>
        <v>0</v>
      </c>
      <c r="Q205" s="72">
        <f t="shared" si="69"/>
        <v>0</v>
      </c>
      <c r="R205" s="69"/>
      <c r="S205" s="70">
        <f>IF(R205="","",IF(VLOOKUP($G205,'[1]II.'!$B$7:$AO$324,38,0)&gt;0,VLOOKUP($G205,'[1]II.'!$B$7:$AO$324,38,0),""))</f>
        <v>0</v>
      </c>
      <c r="T205" s="72">
        <f t="shared" si="70"/>
        <v>0</v>
      </c>
      <c r="U205" s="69"/>
      <c r="V205" s="70">
        <f>IF(U205="","",IF(VLOOKUP($G205,'[1]III.'!$B$7:$AO$324,38,0)&gt;0,VLOOKUP($G205,'[1]III.'!$B$7:$AO$324,38,0),""))</f>
        <v>0</v>
      </c>
      <c r="W205" s="72">
        <f t="shared" si="68"/>
        <v>0</v>
      </c>
      <c r="X205" s="73"/>
      <c r="Y205" s="70">
        <f>IF(X205="","",IF(VLOOKUP($G205,'[1]IV.'!$B$7:$AP$324,39,0)&gt;0,VLOOKUP($G205,'[1]IV.'!$B$7:$AP$324,39,0),""))</f>
        <v>0</v>
      </c>
      <c r="Z205" s="72">
        <f t="shared" si="63"/>
        <v>0</v>
      </c>
      <c r="AA205" s="74"/>
      <c r="AB205" s="70">
        <f>IF(AA205="","",IF(VLOOKUP($G205,'[1]V.'!$B$7:$AO$324,38,0)&gt;0,VLOOKUP($G205,'[1]V.'!$B$7:$AO$324,38,0),""))</f>
        <v>0</v>
      </c>
      <c r="AC205" s="72">
        <f t="shared" si="64"/>
        <v>0</v>
      </c>
      <c r="AD205" s="276" t="e">
        <f aca="true" t="shared" si="71" ref="AD205:AD209">NA()</f>
        <v>#N/A</v>
      </c>
      <c r="AH205" s="3">
        <f t="shared" si="5"/>
        <v>0</v>
      </c>
    </row>
    <row r="206" spans="1:34" ht="15" customHeight="1" hidden="1">
      <c r="A206" s="268">
        <v>47</v>
      </c>
      <c r="B206" s="60">
        <f t="shared" si="55"/>
        <v>0</v>
      </c>
      <c r="C206" s="60">
        <f t="shared" si="56"/>
        <v>0</v>
      </c>
      <c r="D206" s="60">
        <f t="shared" si="57"/>
        <v>0</v>
      </c>
      <c r="E206" s="60">
        <f t="shared" si="58"/>
        <v>0</v>
      </c>
      <c r="F206" s="60">
        <f t="shared" si="59"/>
        <v>0</v>
      </c>
      <c r="G206" s="180">
        <v>197</v>
      </c>
      <c r="H206" s="62"/>
      <c r="I206" s="181"/>
      <c r="J206" s="77"/>
      <c r="K206" s="78"/>
      <c r="L206" s="79"/>
      <c r="M206" s="182"/>
      <c r="N206" s="364">
        <f t="shared" si="60"/>
        <v>0</v>
      </c>
      <c r="O206" s="80"/>
      <c r="P206" s="70">
        <f>IF(O206="","",IF(VLOOKUP($G206,'[1]I.'!$B$7:$AP$324,38,0)&gt;0,VLOOKUP($G206,'[1]I.'!$B$7:$AP$324,38,0),""))</f>
        <v>0</v>
      </c>
      <c r="Q206" s="72">
        <f t="shared" si="69"/>
        <v>0</v>
      </c>
      <c r="R206" s="69"/>
      <c r="S206" s="70">
        <f>IF(R206="","",IF(VLOOKUP($G206,'[1]II.'!$B$7:$AO$324,38,0)&gt;0,VLOOKUP($G206,'[1]II.'!$B$7:$AO$324,38,0),""))</f>
        <v>0</v>
      </c>
      <c r="T206" s="72">
        <f t="shared" si="70"/>
        <v>0</v>
      </c>
      <c r="U206" s="69"/>
      <c r="V206" s="70">
        <f>IF(U206="","",IF(VLOOKUP($G206,'[1]III.'!$B$7:$AO$324,38,0)&gt;0,VLOOKUP($G206,'[1]III.'!$B$7:$AO$324,38,0),""))</f>
        <v>0</v>
      </c>
      <c r="W206" s="72">
        <f t="shared" si="68"/>
        <v>0</v>
      </c>
      <c r="X206" s="73"/>
      <c r="Y206" s="70">
        <f>IF(X206="","",IF(VLOOKUP($G206,'[1]IV.'!$B$7:$AP$324,39,0)&gt;0,VLOOKUP($G206,'[1]IV.'!$B$7:$AP$324,39,0),""))</f>
        <v>0</v>
      </c>
      <c r="Z206" s="72">
        <f t="shared" si="63"/>
        <v>0</v>
      </c>
      <c r="AA206" s="74"/>
      <c r="AB206" s="70">
        <f>IF(AA206="","",IF(VLOOKUP($G206,'[1]V.'!$B$7:$AO$324,38,0)&gt;0,VLOOKUP($G206,'[1]V.'!$B$7:$AO$324,38,0),""))</f>
        <v>0</v>
      </c>
      <c r="AC206" s="72">
        <f t="shared" si="64"/>
        <v>0</v>
      </c>
      <c r="AD206" s="276" t="e">
        <f t="shared" si="71"/>
        <v>#N/A</v>
      </c>
      <c r="AH206" s="3">
        <f t="shared" si="5"/>
        <v>0</v>
      </c>
    </row>
    <row r="207" spans="1:34" ht="15" customHeight="1" hidden="1">
      <c r="A207" s="268">
        <v>48</v>
      </c>
      <c r="B207" s="60">
        <f t="shared" si="55"/>
        <v>0</v>
      </c>
      <c r="C207" s="60">
        <f t="shared" si="56"/>
        <v>0</v>
      </c>
      <c r="D207" s="60">
        <f t="shared" si="57"/>
        <v>0</v>
      </c>
      <c r="E207" s="60">
        <f t="shared" si="58"/>
        <v>0</v>
      </c>
      <c r="F207" s="60">
        <f t="shared" si="59"/>
        <v>0</v>
      </c>
      <c r="G207" s="180">
        <v>198</v>
      </c>
      <c r="H207" s="62"/>
      <c r="I207" s="181"/>
      <c r="J207" s="77"/>
      <c r="K207" s="78"/>
      <c r="L207" s="79"/>
      <c r="M207" s="182"/>
      <c r="N207" s="364">
        <f t="shared" si="60"/>
        <v>0</v>
      </c>
      <c r="O207" s="80"/>
      <c r="P207" s="70">
        <f>IF(O207="","",IF(VLOOKUP($G207,'[1]I.'!$B$7:$AP$324,38,0)&gt;0,VLOOKUP($G207,'[1]I.'!$B$7:$AP$324,38,0),""))</f>
        <v>0</v>
      </c>
      <c r="Q207" s="72">
        <f t="shared" si="69"/>
        <v>0</v>
      </c>
      <c r="R207" s="69"/>
      <c r="S207" s="70">
        <f>IF(R207="","",IF(VLOOKUP($G207,'[1]II.'!$B$7:$AO$324,38,0)&gt;0,VLOOKUP($G207,'[1]II.'!$B$7:$AO$324,38,0),""))</f>
        <v>0</v>
      </c>
      <c r="T207" s="72">
        <f t="shared" si="70"/>
        <v>0</v>
      </c>
      <c r="U207" s="69"/>
      <c r="V207" s="70">
        <f>IF(U207="","",IF(VLOOKUP($G207,'[1]III.'!$B$7:$AO$324,38,0)&gt;0,VLOOKUP($G207,'[1]III.'!$B$7:$AO$324,38,0),""))</f>
        <v>0</v>
      </c>
      <c r="W207" s="72">
        <f t="shared" si="68"/>
        <v>0</v>
      </c>
      <c r="X207" s="73"/>
      <c r="Y207" s="70">
        <f>IF(X207="","",IF(VLOOKUP($G207,'[1]IV.'!$B$7:$AP$324,39,0)&gt;0,VLOOKUP($G207,'[1]IV.'!$B$7:$AP$324,39,0),""))</f>
        <v>0</v>
      </c>
      <c r="Z207" s="72">
        <f t="shared" si="63"/>
        <v>0</v>
      </c>
      <c r="AA207" s="74"/>
      <c r="AB207" s="70">
        <f>IF(AA207="","",IF(VLOOKUP($G207,'[1]V.'!$B$7:$AO$324,38,0)&gt;0,VLOOKUP($G207,'[1]V.'!$B$7:$AO$324,38,0),""))</f>
        <v>0</v>
      </c>
      <c r="AC207" s="72">
        <f t="shared" si="64"/>
        <v>0</v>
      </c>
      <c r="AD207" s="276" t="e">
        <f t="shared" si="71"/>
        <v>#N/A</v>
      </c>
      <c r="AH207" s="3">
        <f t="shared" si="5"/>
        <v>0</v>
      </c>
    </row>
    <row r="208" spans="1:34" ht="15" customHeight="1" hidden="1">
      <c r="A208" s="268">
        <v>49</v>
      </c>
      <c r="B208" s="60">
        <f t="shared" si="55"/>
        <v>0</v>
      </c>
      <c r="C208" s="60">
        <f t="shared" si="56"/>
        <v>0</v>
      </c>
      <c r="D208" s="60">
        <f t="shared" si="57"/>
        <v>0</v>
      </c>
      <c r="E208" s="60">
        <f t="shared" si="58"/>
        <v>0</v>
      </c>
      <c r="F208" s="60">
        <f t="shared" si="59"/>
        <v>0</v>
      </c>
      <c r="G208" s="180">
        <v>199</v>
      </c>
      <c r="H208" s="62"/>
      <c r="I208" s="181"/>
      <c r="J208" s="77"/>
      <c r="K208" s="78"/>
      <c r="L208" s="79"/>
      <c r="M208" s="182"/>
      <c r="N208" s="364">
        <f t="shared" si="60"/>
        <v>0</v>
      </c>
      <c r="O208" s="80"/>
      <c r="P208" s="70">
        <f>IF(O208="","",IF(VLOOKUP($G208,'[1]I.'!$B$7:$AP$324,38,0)&gt;0,VLOOKUP($G208,'[1]I.'!$B$7:$AP$324,38,0),""))</f>
        <v>0</v>
      </c>
      <c r="Q208" s="72">
        <f t="shared" si="69"/>
        <v>0</v>
      </c>
      <c r="R208" s="69"/>
      <c r="S208" s="70">
        <f>IF(R208="","",IF(VLOOKUP($G208,'[1]II.'!$B$7:$AO$324,38,0)&gt;0,VLOOKUP($G208,'[1]II.'!$B$7:$AO$324,38,0),""))</f>
        <v>0</v>
      </c>
      <c r="T208" s="72">
        <f t="shared" si="70"/>
        <v>0</v>
      </c>
      <c r="U208" s="69"/>
      <c r="V208" s="70">
        <f>IF(U208="","",IF(VLOOKUP($G208,'[1]III.'!$B$7:$AO$324,38,0)&gt;0,VLOOKUP($G208,'[1]III.'!$B$7:$AO$324,38,0),""))</f>
        <v>0</v>
      </c>
      <c r="W208" s="72">
        <f t="shared" si="68"/>
        <v>0</v>
      </c>
      <c r="X208" s="73"/>
      <c r="Y208" s="70">
        <f>IF(X208="","",IF(VLOOKUP($G208,'[1]IV.'!$B$7:$AP$324,39,0)&gt;0,VLOOKUP($G208,'[1]IV.'!$B$7:$AP$324,39,0),""))</f>
        <v>0</v>
      </c>
      <c r="Z208" s="72">
        <f t="shared" si="63"/>
        <v>0</v>
      </c>
      <c r="AA208" s="74"/>
      <c r="AB208" s="70">
        <f>IF(AA208="","",IF(VLOOKUP($G208,'[1]V.'!$B$7:$AO$324,38,0)&gt;0,VLOOKUP($G208,'[1]V.'!$B$7:$AO$324,38,0),""))</f>
        <v>0</v>
      </c>
      <c r="AC208" s="72">
        <f t="shared" si="64"/>
        <v>0</v>
      </c>
      <c r="AD208" s="276" t="e">
        <f t="shared" si="71"/>
        <v>#N/A</v>
      </c>
      <c r="AH208" s="3">
        <f t="shared" si="5"/>
        <v>0</v>
      </c>
    </row>
    <row r="209" spans="1:34" ht="15" customHeight="1" hidden="1">
      <c r="A209" s="268">
        <v>50</v>
      </c>
      <c r="B209" s="60">
        <f t="shared" si="55"/>
        <v>0</v>
      </c>
      <c r="C209" s="60">
        <f t="shared" si="56"/>
        <v>0</v>
      </c>
      <c r="D209" s="60">
        <f t="shared" si="57"/>
        <v>0</v>
      </c>
      <c r="E209" s="60">
        <f t="shared" si="58"/>
        <v>0</v>
      </c>
      <c r="F209" s="60">
        <f t="shared" si="59"/>
        <v>0</v>
      </c>
      <c r="G209" s="180">
        <v>200</v>
      </c>
      <c r="H209" s="149"/>
      <c r="I209" s="224"/>
      <c r="J209" s="77"/>
      <c r="K209" s="318"/>
      <c r="L209" s="79"/>
      <c r="M209" s="182"/>
      <c r="N209" s="364">
        <f t="shared" si="60"/>
        <v>0</v>
      </c>
      <c r="O209" s="80"/>
      <c r="P209" s="70">
        <f>IF(O209="","",IF(VLOOKUP($G209,'[1]I.'!$B$7:$AP$324,38,0)&gt;0,VLOOKUP($G209,'[1]I.'!$B$7:$AP$324,38,0),""))</f>
        <v>0</v>
      </c>
      <c r="Q209" s="72">
        <f t="shared" si="69"/>
        <v>0</v>
      </c>
      <c r="R209" s="69"/>
      <c r="S209" s="70">
        <f>IF(R209="","",IF(VLOOKUP($G209,'[1]II.'!$B$7:$AO$324,38,0)&gt;0,VLOOKUP($G209,'[1]II.'!$B$7:$AO$324,38,0),""))</f>
        <v>0</v>
      </c>
      <c r="T209" s="72">
        <f t="shared" si="70"/>
        <v>0</v>
      </c>
      <c r="U209" s="69"/>
      <c r="V209" s="70">
        <f>IF(U209="","",IF(VLOOKUP($G209,'[1]III.'!$B$7:$AO$324,38,0)&gt;0,VLOOKUP($G209,'[1]III.'!$B$7:$AO$324,38,0),""))</f>
        <v>0</v>
      </c>
      <c r="W209" s="72">
        <f t="shared" si="68"/>
        <v>0</v>
      </c>
      <c r="X209" s="73"/>
      <c r="Y209" s="70">
        <f>IF(X209="","",IF(VLOOKUP($G209,'[1]IV.'!$B$7:$AP$324,39,0)&gt;0,VLOOKUP($G209,'[1]IV.'!$B$7:$AP$324,39,0),""))</f>
        <v>0</v>
      </c>
      <c r="Z209" s="72">
        <f t="shared" si="63"/>
        <v>0</v>
      </c>
      <c r="AA209" s="74"/>
      <c r="AB209" s="70">
        <f>IF(AA209="","",IF(VLOOKUP($G209,'[1]V.'!$B$7:$AO$324,38,0)&gt;0,VLOOKUP($G209,'[1]V.'!$B$7:$AO$324,38,0),""))</f>
        <v>0</v>
      </c>
      <c r="AC209" s="72">
        <f t="shared" si="64"/>
        <v>0</v>
      </c>
      <c r="AD209" s="276" t="e">
        <f t="shared" si="71"/>
        <v>#N/A</v>
      </c>
      <c r="AH209" s="3">
        <f t="shared" si="5"/>
        <v>0</v>
      </c>
    </row>
    <row r="210" spans="1:34" s="26" customFormat="1" ht="25.5" customHeight="1">
      <c r="A210" s="35"/>
      <c r="B210"/>
      <c r="C210"/>
      <c r="D210"/>
      <c r="E210"/>
      <c r="F210"/>
      <c r="G210"/>
      <c r="H210" s="35"/>
      <c r="I210" s="36" t="s">
        <v>378</v>
      </c>
      <c r="J210" s="209">
        <f>'[1]DIVKY'!$J$210</f>
        <v>2001</v>
      </c>
      <c r="K210" s="210" t="s">
        <v>5</v>
      </c>
      <c r="L210" s="211">
        <f>'[1]DIVKY'!$L$210</f>
        <v>2002</v>
      </c>
      <c r="N210" s="11"/>
      <c r="O210" s="7"/>
      <c r="P210" s="8"/>
      <c r="Q210" s="12"/>
      <c r="R210" s="10"/>
      <c r="S210" s="11"/>
      <c r="T210" s="12"/>
      <c r="U210" s="10"/>
      <c r="V210" s="11"/>
      <c r="W210" s="12"/>
      <c r="X210" s="13"/>
      <c r="Y210" s="11"/>
      <c r="Z210" s="12"/>
      <c r="AA210" s="11"/>
      <c r="AB210" s="11"/>
      <c r="AC210" s="12"/>
      <c r="AD210" s="15"/>
      <c r="AE210" s="16"/>
      <c r="AF210" s="17"/>
      <c r="AG210" s="17"/>
      <c r="AH210" s="3">
        <f t="shared" si="5"/>
        <v>0</v>
      </c>
    </row>
    <row r="211" spans="1:34" s="220" customFormat="1" ht="30" customHeight="1">
      <c r="A211" s="214" t="s">
        <v>12</v>
      </c>
      <c r="B211" s="215"/>
      <c r="C211" s="215"/>
      <c r="D211" s="215"/>
      <c r="E211" s="215"/>
      <c r="F211" s="215"/>
      <c r="G211" s="216" t="s">
        <v>13</v>
      </c>
      <c r="H211" s="217" t="s">
        <v>14</v>
      </c>
      <c r="I211" s="217" t="s">
        <v>15</v>
      </c>
      <c r="J211" s="218" t="s">
        <v>16</v>
      </c>
      <c r="K211" s="49" t="s">
        <v>17</v>
      </c>
      <c r="L211" s="49" t="s">
        <v>17</v>
      </c>
      <c r="M211" s="50" t="s">
        <v>18</v>
      </c>
      <c r="N211" s="362" t="s">
        <v>19</v>
      </c>
      <c r="O211" s="52">
        <f>$O$3</f>
        <v>0</v>
      </c>
      <c r="P211" s="52"/>
      <c r="Q211" s="52"/>
      <c r="R211" s="219">
        <f>$R$3</f>
        <v>0</v>
      </c>
      <c r="S211" s="219"/>
      <c r="T211" s="219"/>
      <c r="U211" s="52">
        <f>$U$3</f>
        <v>0</v>
      </c>
      <c r="V211" s="52"/>
      <c r="W211" s="52"/>
      <c r="X211" s="52">
        <f>$X$3</f>
        <v>0</v>
      </c>
      <c r="Y211" s="52"/>
      <c r="Z211" s="52"/>
      <c r="AA211" s="52">
        <f>$AA$3</f>
        <v>0</v>
      </c>
      <c r="AB211" s="52"/>
      <c r="AC211" s="52"/>
      <c r="AD211" s="363" t="s">
        <v>21</v>
      </c>
      <c r="AE211" s="16"/>
      <c r="AF211" s="17"/>
      <c r="AG211" s="17"/>
      <c r="AH211" s="3">
        <f t="shared" si="5"/>
        <v>0</v>
      </c>
    </row>
    <row r="212" spans="1:34" ht="15" customHeight="1">
      <c r="A212" s="268">
        <v>1</v>
      </c>
      <c r="B212" s="60">
        <f aca="true" t="shared" si="72" ref="B212:B261">IF(O212&gt;"",COUNTIF($O$212:O212,"I."),"")</f>
        <v>1</v>
      </c>
      <c r="C212" s="60">
        <f aca="true" t="shared" si="73" ref="C212:C261">IF(R212&gt;"",COUNTIF(R$212:$R212,"II."),"")</f>
        <v>1</v>
      </c>
      <c r="D212" s="60">
        <f aca="true" t="shared" si="74" ref="D212:D261">IF(U212&gt;"",COUNTIF($U$212:U212,"III."),"")</f>
        <v>1</v>
      </c>
      <c r="E212" s="60">
        <f aca="true" t="shared" si="75" ref="E212:E261">IF(X212&gt;"",COUNTIF($X$212:X212,"IV."),"")</f>
        <v>1</v>
      </c>
      <c r="F212" s="60">
        <f aca="true" t="shared" si="76" ref="F212:F261">IF(AA212&gt;"",COUNTIF(AA$212:$AA212,"V."),"")</f>
        <v>0</v>
      </c>
      <c r="G212" s="180">
        <v>218</v>
      </c>
      <c r="H212" s="62" t="s">
        <v>471</v>
      </c>
      <c r="I212" s="63" t="s">
        <v>516</v>
      </c>
      <c r="J212" s="64">
        <v>2001</v>
      </c>
      <c r="K212" s="65"/>
      <c r="L212" s="66" t="s">
        <v>25</v>
      </c>
      <c r="M212" s="182" t="s">
        <v>26</v>
      </c>
      <c r="N212" s="364">
        <v>115</v>
      </c>
      <c r="O212" s="69" t="s">
        <v>7</v>
      </c>
      <c r="P212" s="70" t="s">
        <v>28</v>
      </c>
      <c r="Q212" s="72">
        <v>25</v>
      </c>
      <c r="R212" s="81" t="s">
        <v>8</v>
      </c>
      <c r="S212" s="70" t="s">
        <v>27</v>
      </c>
      <c r="T212" s="72">
        <v>30</v>
      </c>
      <c r="U212" s="69" t="s">
        <v>9</v>
      </c>
      <c r="V212" s="70" t="s">
        <v>27</v>
      </c>
      <c r="W212" s="72">
        <v>30</v>
      </c>
      <c r="X212" s="73" t="s">
        <v>10</v>
      </c>
      <c r="Y212" s="70" t="s">
        <v>27</v>
      </c>
      <c r="Z212" s="72">
        <v>30</v>
      </c>
      <c r="AA212" s="74"/>
      <c r="AB212" s="70"/>
      <c r="AC212" s="72">
        <v>0</v>
      </c>
      <c r="AD212" s="270">
        <v>1</v>
      </c>
      <c r="AH212" s="3">
        <f t="shared" si="5"/>
        <v>0</v>
      </c>
    </row>
    <row r="213" spans="1:34" ht="15" customHeight="1">
      <c r="A213" s="268">
        <v>2</v>
      </c>
      <c r="B213" s="60">
        <f t="shared" si="72"/>
        <v>2</v>
      </c>
      <c r="C213" s="60">
        <f t="shared" si="73"/>
        <v>2</v>
      </c>
      <c r="D213" s="60">
        <f t="shared" si="74"/>
        <v>2</v>
      </c>
      <c r="E213" s="60">
        <f t="shared" si="75"/>
        <v>2</v>
      </c>
      <c r="F213" s="60">
        <f t="shared" si="76"/>
        <v>0</v>
      </c>
      <c r="G213" s="180">
        <v>205</v>
      </c>
      <c r="H213" s="149" t="s">
        <v>628</v>
      </c>
      <c r="I213" s="150" t="s">
        <v>498</v>
      </c>
      <c r="J213" s="77">
        <v>2001</v>
      </c>
      <c r="K213" s="333"/>
      <c r="L213" s="79" t="s">
        <v>629</v>
      </c>
      <c r="M213" s="182" t="s">
        <v>26</v>
      </c>
      <c r="N213" s="364">
        <v>105</v>
      </c>
      <c r="O213" s="69" t="s">
        <v>7</v>
      </c>
      <c r="P213" s="70" t="s">
        <v>27</v>
      </c>
      <c r="Q213" s="72">
        <v>30</v>
      </c>
      <c r="R213" s="81" t="s">
        <v>8</v>
      </c>
      <c r="S213" s="70" t="s">
        <v>28</v>
      </c>
      <c r="T213" s="72">
        <v>25</v>
      </c>
      <c r="U213" s="81" t="s">
        <v>9</v>
      </c>
      <c r="V213" s="70" t="s">
        <v>28</v>
      </c>
      <c r="W213" s="72">
        <v>25</v>
      </c>
      <c r="X213" s="82" t="s">
        <v>10</v>
      </c>
      <c r="Y213" s="70" t="s">
        <v>28</v>
      </c>
      <c r="Z213" s="72">
        <v>25</v>
      </c>
      <c r="AA213" s="83"/>
      <c r="AB213" s="70"/>
      <c r="AC213" s="72">
        <v>0</v>
      </c>
      <c r="AD213" s="270">
        <v>2</v>
      </c>
      <c r="AH213" s="3">
        <f t="shared" si="5"/>
        <v>0</v>
      </c>
    </row>
    <row r="214" spans="1:34" ht="15" customHeight="1">
      <c r="A214" s="268">
        <v>3</v>
      </c>
      <c r="B214" s="60">
        <f t="shared" si="72"/>
        <v>3</v>
      </c>
      <c r="C214" s="60">
        <f t="shared" si="73"/>
        <v>3</v>
      </c>
      <c r="D214" s="60">
        <f t="shared" si="74"/>
        <v>3</v>
      </c>
      <c r="E214" s="60">
        <f t="shared" si="75"/>
        <v>0</v>
      </c>
      <c r="F214" s="60">
        <f t="shared" si="76"/>
        <v>0</v>
      </c>
      <c r="G214" s="180">
        <v>202</v>
      </c>
      <c r="H214" s="62" t="s">
        <v>630</v>
      </c>
      <c r="I214" s="63" t="s">
        <v>466</v>
      </c>
      <c r="J214" s="77">
        <v>2002</v>
      </c>
      <c r="K214" s="318"/>
      <c r="L214" s="79" t="s">
        <v>39</v>
      </c>
      <c r="M214" s="182" t="s">
        <v>26</v>
      </c>
      <c r="N214" s="364">
        <v>57</v>
      </c>
      <c r="O214" s="69" t="s">
        <v>7</v>
      </c>
      <c r="P214" s="70" t="s">
        <v>32</v>
      </c>
      <c r="Q214" s="72">
        <v>21</v>
      </c>
      <c r="R214" s="81" t="s">
        <v>8</v>
      </c>
      <c r="S214" s="70" t="s">
        <v>40</v>
      </c>
      <c r="T214" s="72">
        <v>15</v>
      </c>
      <c r="U214" s="81" t="s">
        <v>9</v>
      </c>
      <c r="V214" s="70" t="s">
        <v>32</v>
      </c>
      <c r="W214" s="72">
        <v>21</v>
      </c>
      <c r="X214" s="82"/>
      <c r="Y214" s="70"/>
      <c r="Z214" s="72">
        <v>0</v>
      </c>
      <c r="AA214" s="83"/>
      <c r="AB214" s="70"/>
      <c r="AC214" s="72">
        <v>0</v>
      </c>
      <c r="AD214" s="270">
        <v>3</v>
      </c>
      <c r="AH214" s="3">
        <f t="shared" si="5"/>
        <v>0</v>
      </c>
    </row>
    <row r="215" spans="1:34" ht="15" customHeight="1">
      <c r="A215" s="268">
        <v>4</v>
      </c>
      <c r="B215" s="60">
        <f t="shared" si="72"/>
        <v>0</v>
      </c>
      <c r="C215" s="60">
        <f t="shared" si="73"/>
        <v>4</v>
      </c>
      <c r="D215" s="60">
        <f t="shared" si="74"/>
        <v>4</v>
      </c>
      <c r="E215" s="60">
        <f t="shared" si="75"/>
        <v>3</v>
      </c>
      <c r="F215" s="60">
        <f t="shared" si="76"/>
        <v>0</v>
      </c>
      <c r="G215" s="180">
        <v>221</v>
      </c>
      <c r="H215" s="62" t="s">
        <v>631</v>
      </c>
      <c r="I215" s="63" t="s">
        <v>529</v>
      </c>
      <c r="J215" s="77">
        <v>2001</v>
      </c>
      <c r="K215" s="318"/>
      <c r="L215" s="79" t="s">
        <v>429</v>
      </c>
      <c r="M215" s="182" t="s">
        <v>26</v>
      </c>
      <c r="N215" s="364">
        <v>42</v>
      </c>
      <c r="O215" s="80"/>
      <c r="P215" s="70"/>
      <c r="Q215" s="72">
        <v>0</v>
      </c>
      <c r="R215" s="81" t="s">
        <v>8</v>
      </c>
      <c r="S215" s="70" t="s">
        <v>53</v>
      </c>
      <c r="T215" s="72">
        <v>11</v>
      </c>
      <c r="U215" s="69" t="s">
        <v>9</v>
      </c>
      <c r="V215" s="70" t="s">
        <v>41</v>
      </c>
      <c r="W215" s="72">
        <v>18</v>
      </c>
      <c r="X215" s="82" t="s">
        <v>10</v>
      </c>
      <c r="Y215" s="70" t="s">
        <v>49</v>
      </c>
      <c r="Z215" s="72">
        <v>13</v>
      </c>
      <c r="AA215" s="74"/>
      <c r="AB215" s="70"/>
      <c r="AC215" s="72">
        <v>0</v>
      </c>
      <c r="AD215" s="270">
        <v>4</v>
      </c>
      <c r="AH215" s="3">
        <f t="shared" si="5"/>
        <v>0</v>
      </c>
    </row>
    <row r="216" spans="1:34" ht="15" customHeight="1">
      <c r="A216" s="268">
        <v>5</v>
      </c>
      <c r="B216" s="60">
        <f t="shared" si="72"/>
        <v>0</v>
      </c>
      <c r="C216" s="60">
        <f t="shared" si="73"/>
        <v>5</v>
      </c>
      <c r="D216" s="60">
        <f t="shared" si="74"/>
        <v>0</v>
      </c>
      <c r="E216" s="60">
        <f t="shared" si="75"/>
        <v>4</v>
      </c>
      <c r="F216" s="60">
        <f t="shared" si="76"/>
        <v>0</v>
      </c>
      <c r="G216" s="180">
        <v>206</v>
      </c>
      <c r="H216" s="149" t="s">
        <v>361</v>
      </c>
      <c r="I216" s="150" t="s">
        <v>454</v>
      </c>
      <c r="J216" s="77">
        <v>2001</v>
      </c>
      <c r="K216" s="333"/>
      <c r="L216" s="79" t="s">
        <v>35</v>
      </c>
      <c r="M216" s="182" t="s">
        <v>26</v>
      </c>
      <c r="N216" s="364">
        <v>33</v>
      </c>
      <c r="O216" s="80"/>
      <c r="P216" s="70"/>
      <c r="Q216" s="72">
        <v>0</v>
      </c>
      <c r="R216" s="81" t="s">
        <v>8</v>
      </c>
      <c r="S216" s="70" t="s">
        <v>41</v>
      </c>
      <c r="T216" s="72">
        <v>18</v>
      </c>
      <c r="U216" s="69"/>
      <c r="V216" s="70"/>
      <c r="W216" s="72">
        <v>0</v>
      </c>
      <c r="X216" s="82" t="s">
        <v>10</v>
      </c>
      <c r="Y216" s="70" t="s">
        <v>40</v>
      </c>
      <c r="Z216" s="72">
        <v>15</v>
      </c>
      <c r="AA216" s="74"/>
      <c r="AB216" s="70"/>
      <c r="AC216" s="72">
        <v>0</v>
      </c>
      <c r="AD216" s="270">
        <v>5</v>
      </c>
      <c r="AH216" s="3">
        <f t="shared" si="5"/>
        <v>0</v>
      </c>
    </row>
    <row r="217" spans="1:34" ht="15" customHeight="1">
      <c r="A217" s="268">
        <v>6</v>
      </c>
      <c r="B217" s="60">
        <f t="shared" si="72"/>
        <v>0</v>
      </c>
      <c r="C217" s="60">
        <f t="shared" si="73"/>
        <v>6</v>
      </c>
      <c r="D217" s="60">
        <f t="shared" si="74"/>
        <v>0</v>
      </c>
      <c r="E217" s="60">
        <f t="shared" si="75"/>
        <v>0</v>
      </c>
      <c r="F217" s="60">
        <f t="shared" si="76"/>
        <v>0</v>
      </c>
      <c r="G217" s="180">
        <v>212</v>
      </c>
      <c r="H217" s="149" t="s">
        <v>632</v>
      </c>
      <c r="I217" s="150" t="s">
        <v>444</v>
      </c>
      <c r="J217" s="77">
        <v>2001</v>
      </c>
      <c r="K217" s="333"/>
      <c r="L217" s="79" t="s">
        <v>536</v>
      </c>
      <c r="M217" s="182" t="s">
        <v>26</v>
      </c>
      <c r="N217" s="364">
        <v>21</v>
      </c>
      <c r="O217" s="80"/>
      <c r="P217" s="70"/>
      <c r="Q217" s="72">
        <v>0</v>
      </c>
      <c r="R217" s="81" t="s">
        <v>8</v>
      </c>
      <c r="S217" s="70" t="s">
        <v>32</v>
      </c>
      <c r="T217" s="72">
        <v>21</v>
      </c>
      <c r="U217" s="69"/>
      <c r="V217" s="70"/>
      <c r="W217" s="72">
        <v>0</v>
      </c>
      <c r="X217" s="82"/>
      <c r="Y217" s="70"/>
      <c r="Z217" s="72">
        <v>0</v>
      </c>
      <c r="AA217" s="74"/>
      <c r="AB217" s="70"/>
      <c r="AC217" s="72">
        <v>0</v>
      </c>
      <c r="AD217" s="276" t="s">
        <v>141</v>
      </c>
      <c r="AH217" s="3">
        <f t="shared" si="5"/>
        <v>0</v>
      </c>
    </row>
    <row r="218" spans="1:34" ht="15" customHeight="1">
      <c r="A218" s="268">
        <v>7</v>
      </c>
      <c r="B218" s="60">
        <f t="shared" si="72"/>
        <v>0</v>
      </c>
      <c r="C218" s="60">
        <f t="shared" si="73"/>
        <v>0</v>
      </c>
      <c r="D218" s="60">
        <f t="shared" si="74"/>
        <v>0</v>
      </c>
      <c r="E218" s="60">
        <f t="shared" si="75"/>
        <v>5</v>
      </c>
      <c r="F218" s="60">
        <f t="shared" si="76"/>
        <v>0</v>
      </c>
      <c r="G218" s="180">
        <v>224</v>
      </c>
      <c r="H218" s="149" t="s">
        <v>633</v>
      </c>
      <c r="I218" s="150" t="s">
        <v>447</v>
      </c>
      <c r="J218" s="77">
        <v>2002</v>
      </c>
      <c r="K218" s="333"/>
      <c r="L218" s="79" t="s">
        <v>39</v>
      </c>
      <c r="M218" s="182" t="s">
        <v>26</v>
      </c>
      <c r="N218" s="364">
        <v>21</v>
      </c>
      <c r="O218" s="80"/>
      <c r="P218" s="70"/>
      <c r="Q218" s="72">
        <v>0</v>
      </c>
      <c r="R218" s="69"/>
      <c r="S218" s="70"/>
      <c r="T218" s="72">
        <v>0</v>
      </c>
      <c r="U218" s="69"/>
      <c r="V218" s="70"/>
      <c r="W218" s="72">
        <v>0</v>
      </c>
      <c r="X218" s="73" t="s">
        <v>10</v>
      </c>
      <c r="Y218" s="70" t="s">
        <v>32</v>
      </c>
      <c r="Z218" s="72">
        <v>21</v>
      </c>
      <c r="AA218" s="74"/>
      <c r="AB218" s="70"/>
      <c r="AC218" s="72">
        <v>0</v>
      </c>
      <c r="AD218" s="276" t="s">
        <v>141</v>
      </c>
      <c r="AH218" s="3">
        <f t="shared" si="5"/>
        <v>0</v>
      </c>
    </row>
    <row r="219" spans="1:34" ht="15" customHeight="1">
      <c r="A219" s="268">
        <v>8</v>
      </c>
      <c r="B219" s="60">
        <f t="shared" si="72"/>
        <v>0</v>
      </c>
      <c r="C219" s="60">
        <f t="shared" si="73"/>
        <v>0</v>
      </c>
      <c r="D219" s="60">
        <f t="shared" si="74"/>
        <v>0</v>
      </c>
      <c r="E219" s="60">
        <f t="shared" si="75"/>
        <v>6</v>
      </c>
      <c r="F219" s="60">
        <f t="shared" si="76"/>
        <v>0</v>
      </c>
      <c r="G219" s="180">
        <v>225</v>
      </c>
      <c r="H219" s="85" t="s">
        <v>457</v>
      </c>
      <c r="I219" s="232" t="s">
        <v>466</v>
      </c>
      <c r="J219" s="64">
        <v>2001</v>
      </c>
      <c r="K219" s="333"/>
      <c r="L219" s="66" t="s">
        <v>25</v>
      </c>
      <c r="M219" s="182" t="s">
        <v>26</v>
      </c>
      <c r="N219" s="364">
        <v>18</v>
      </c>
      <c r="O219" s="80"/>
      <c r="P219" s="70"/>
      <c r="Q219" s="72">
        <v>0</v>
      </c>
      <c r="R219" s="69"/>
      <c r="S219" s="70"/>
      <c r="T219" s="72">
        <v>0</v>
      </c>
      <c r="U219" s="69"/>
      <c r="V219" s="70"/>
      <c r="W219" s="72">
        <v>0</v>
      </c>
      <c r="X219" s="73" t="s">
        <v>10</v>
      </c>
      <c r="Y219" s="70" t="s">
        <v>41</v>
      </c>
      <c r="Z219" s="72">
        <v>18</v>
      </c>
      <c r="AA219" s="74"/>
      <c r="AB219" s="70"/>
      <c r="AC219" s="72">
        <v>0</v>
      </c>
      <c r="AD219" s="270">
        <v>8</v>
      </c>
      <c r="AH219" s="3">
        <f t="shared" si="5"/>
        <v>0</v>
      </c>
    </row>
    <row r="220" spans="1:34" ht="15" customHeight="1">
      <c r="A220" s="268">
        <v>9</v>
      </c>
      <c r="B220" s="60">
        <f t="shared" si="72"/>
        <v>0</v>
      </c>
      <c r="C220" s="60">
        <f t="shared" si="73"/>
        <v>7</v>
      </c>
      <c r="D220" s="60">
        <f t="shared" si="74"/>
        <v>0</v>
      </c>
      <c r="E220" s="60">
        <f t="shared" si="75"/>
        <v>0</v>
      </c>
      <c r="F220" s="60">
        <f t="shared" si="76"/>
        <v>0</v>
      </c>
      <c r="G220" s="180">
        <v>226</v>
      </c>
      <c r="H220" s="149" t="s">
        <v>634</v>
      </c>
      <c r="I220" s="150" t="s">
        <v>491</v>
      </c>
      <c r="J220" s="77">
        <v>2002</v>
      </c>
      <c r="K220" s="333"/>
      <c r="L220" s="79" t="s">
        <v>238</v>
      </c>
      <c r="M220" s="182" t="s">
        <v>26</v>
      </c>
      <c r="N220" s="364">
        <v>13</v>
      </c>
      <c r="O220" s="80"/>
      <c r="P220" s="70"/>
      <c r="Q220" s="72">
        <v>0</v>
      </c>
      <c r="R220" s="69" t="s">
        <v>8</v>
      </c>
      <c r="S220" s="70" t="s">
        <v>49</v>
      </c>
      <c r="T220" s="72">
        <v>13</v>
      </c>
      <c r="U220" s="69"/>
      <c r="V220" s="70"/>
      <c r="W220" s="72">
        <v>0</v>
      </c>
      <c r="X220" s="82"/>
      <c r="Y220" s="70"/>
      <c r="Z220" s="72">
        <v>0</v>
      </c>
      <c r="AA220" s="74"/>
      <c r="AB220" s="70"/>
      <c r="AC220" s="72">
        <v>0</v>
      </c>
      <c r="AD220" s="270">
        <v>9</v>
      </c>
      <c r="AH220" s="3">
        <f t="shared" si="5"/>
        <v>0</v>
      </c>
    </row>
    <row r="221" spans="1:34" ht="15" customHeight="1">
      <c r="A221" s="268">
        <v>10</v>
      </c>
      <c r="B221" s="60">
        <f t="shared" si="72"/>
        <v>0</v>
      </c>
      <c r="C221" s="60">
        <f t="shared" si="73"/>
        <v>8</v>
      </c>
      <c r="D221" s="60">
        <f t="shared" si="74"/>
        <v>0</v>
      </c>
      <c r="E221" s="60">
        <f t="shared" si="75"/>
        <v>0</v>
      </c>
      <c r="F221" s="60">
        <f t="shared" si="76"/>
        <v>0</v>
      </c>
      <c r="G221" s="180">
        <v>227</v>
      </c>
      <c r="H221" s="62" t="s">
        <v>635</v>
      </c>
      <c r="I221" s="63" t="s">
        <v>454</v>
      </c>
      <c r="J221" s="64">
        <v>2001</v>
      </c>
      <c r="K221" s="65"/>
      <c r="L221" s="66" t="s">
        <v>445</v>
      </c>
      <c r="M221" s="182" t="s">
        <v>26</v>
      </c>
      <c r="N221" s="364">
        <v>9</v>
      </c>
      <c r="O221" s="80"/>
      <c r="P221" s="70"/>
      <c r="Q221" s="72">
        <v>0</v>
      </c>
      <c r="R221" s="69" t="s">
        <v>8</v>
      </c>
      <c r="S221" s="70" t="s">
        <v>57</v>
      </c>
      <c r="T221" s="72">
        <v>9</v>
      </c>
      <c r="U221" s="69"/>
      <c r="V221" s="70"/>
      <c r="W221" s="72">
        <v>0</v>
      </c>
      <c r="X221" s="82"/>
      <c r="Y221" s="70"/>
      <c r="Z221" s="72">
        <v>0</v>
      </c>
      <c r="AA221" s="74"/>
      <c r="AB221" s="70"/>
      <c r="AC221" s="72">
        <v>0</v>
      </c>
      <c r="AD221" s="270">
        <v>10</v>
      </c>
      <c r="AH221" s="3">
        <f t="shared" si="5"/>
        <v>0</v>
      </c>
    </row>
    <row r="222" spans="1:34" ht="15" customHeight="1">
      <c r="A222" s="268">
        <v>11</v>
      </c>
      <c r="B222" s="60">
        <f t="shared" si="72"/>
        <v>0</v>
      </c>
      <c r="C222" s="60">
        <f t="shared" si="73"/>
        <v>9</v>
      </c>
      <c r="D222" s="60">
        <f t="shared" si="74"/>
        <v>0</v>
      </c>
      <c r="E222" s="60">
        <f t="shared" si="75"/>
        <v>0</v>
      </c>
      <c r="F222" s="60">
        <f t="shared" si="76"/>
        <v>0</v>
      </c>
      <c r="G222" s="180">
        <v>214</v>
      </c>
      <c r="H222" s="62" t="s">
        <v>450</v>
      </c>
      <c r="I222" s="63" t="s">
        <v>604</v>
      </c>
      <c r="J222" s="64">
        <v>2001</v>
      </c>
      <c r="K222" s="65"/>
      <c r="L222" s="66" t="s">
        <v>445</v>
      </c>
      <c r="M222" s="182" t="s">
        <v>26</v>
      </c>
      <c r="N222" s="364">
        <v>8</v>
      </c>
      <c r="O222" s="80"/>
      <c r="P222" s="70"/>
      <c r="Q222" s="72">
        <v>0</v>
      </c>
      <c r="R222" s="81" t="s">
        <v>8</v>
      </c>
      <c r="S222" s="70" t="s">
        <v>61</v>
      </c>
      <c r="T222" s="72">
        <v>8</v>
      </c>
      <c r="U222" s="69"/>
      <c r="V222" s="70"/>
      <c r="W222" s="72">
        <v>0</v>
      </c>
      <c r="X222" s="82"/>
      <c r="Y222" s="70"/>
      <c r="Z222" s="72">
        <v>0</v>
      </c>
      <c r="AA222" s="74"/>
      <c r="AB222" s="70"/>
      <c r="AC222" s="72">
        <v>0</v>
      </c>
      <c r="AD222" s="270">
        <v>11</v>
      </c>
      <c r="AH222" s="3">
        <f t="shared" si="5"/>
        <v>0</v>
      </c>
    </row>
    <row r="223" spans="1:34" ht="15" customHeight="1" hidden="1">
      <c r="A223" s="268">
        <v>12</v>
      </c>
      <c r="B223" s="60">
        <f t="shared" si="72"/>
        <v>0</v>
      </c>
      <c r="C223" s="60">
        <f t="shared" si="73"/>
        <v>0</v>
      </c>
      <c r="D223" s="60">
        <f t="shared" si="74"/>
        <v>0</v>
      </c>
      <c r="E223" s="60">
        <f t="shared" si="75"/>
        <v>0</v>
      </c>
      <c r="F223" s="60">
        <f t="shared" si="76"/>
        <v>0</v>
      </c>
      <c r="G223" s="180">
        <v>201</v>
      </c>
      <c r="H223" s="62" t="s">
        <v>636</v>
      </c>
      <c r="I223" s="63" t="s">
        <v>516</v>
      </c>
      <c r="J223" s="77">
        <v>2001</v>
      </c>
      <c r="K223" s="371"/>
      <c r="L223" s="79" t="s">
        <v>85</v>
      </c>
      <c r="M223" s="182" t="s">
        <v>26</v>
      </c>
      <c r="N223" s="364">
        <f aca="true" t="shared" si="77" ref="N223:N261">IF(AND($AA$3&gt;"",AA223&gt;""),Q223+T223+W223+Z223+AC223-MIN(Q223,T223,W223,Z223,AC223),IF(AND($AA$3&gt;"",AA223=""),Q223+T223+W223+Z223+AC223-MIN(Q223,T223,W223,Z223,AC223),IF(AND($AA$3="",X223&gt;""),Q223+T223+W223+Z223-MIN(Q223,T223,W223,Z223),IF(AND($AA$3="",X223=""),Q223+T223+W223+Z223-MIN(Q223,T223,W223,Z223)))))</f>
        <v>0</v>
      </c>
      <c r="O223" s="80"/>
      <c r="P223" s="70">
        <f>IF(O223="","",IF(VLOOKUP($G223,'[1]I.'!$B$7:$AP$324,38,0)&gt;0,VLOOKUP($G223,'[1]I.'!$B$7:$AP$324,38,0),""))</f>
        <v>0</v>
      </c>
      <c r="Q223" s="72">
        <f aca="true" t="shared" si="78" ref="Q223:Q224">IF(OR(ISNUMBER(VLOOKUP(P223,$AE$4:$AG$99,2,0)),ISTEXT(VLOOKUP(P223,$AE$4:$AG$99,2,0))),VLOOKUP(P223,$AE$4:$AG$99,2,0),0)</f>
        <v>0</v>
      </c>
      <c r="R223" s="81"/>
      <c r="S223" s="70">
        <f>IF(R223="","",IF(VLOOKUP($G223,'[1]II.'!$B$7:$AO$324,38,0)&gt;0,VLOOKUP($G223,'[1]II.'!$B$7:$AO$324,38,0),""))</f>
        <v>0</v>
      </c>
      <c r="T223" s="72">
        <f aca="true" t="shared" si="79" ref="T223:T224">IF(OR(ISNUMBER(VLOOKUP(S223,$AE$4:$AG$99,2,0)),ISTEXT(VLOOKUP(S223,$AE$4:$AG$99,2,0))),VLOOKUP(S223,$AE$4:$AG$99,2,0),0)</f>
        <v>0</v>
      </c>
      <c r="U223" s="81"/>
      <c r="V223" s="70">
        <f>IF(U223="","",IF(VLOOKUP($G223,'[1]III.'!$B$7:$AO$324,38,0)&gt;0,VLOOKUP($G223,'[1]III.'!$B$7:$AO$324,38,0),""))</f>
        <v>0</v>
      </c>
      <c r="W223" s="72">
        <f aca="true" t="shared" si="80" ref="W223:W225">IF(OR(ISNUMBER(VLOOKUP(V223,$AE$4:$AG$99,2,0)),ISTEXT(VLOOKUP(V223,$AE$4:$AG$99,2,0))),VLOOKUP(V223,$AE$4:$AG$99,2,0),0)</f>
        <v>0</v>
      </c>
      <c r="X223" s="82"/>
      <c r="Y223" s="70">
        <f>IF(X223="","",IF(VLOOKUP($G223,'[1]IV.'!$B$7:$AP$324,39,0)&gt;0,VLOOKUP($G223,'[1]IV.'!$B$7:$AP$324,39,0),""))</f>
        <v>0</v>
      </c>
      <c r="Z223" s="72">
        <f aca="true" t="shared" si="81" ref="Z223:Z261">IF(OR(ISNUMBER(VLOOKUP(Y223,$AE$4:$AG$99,2,0)),ISTEXT(VLOOKUP(Y223,$AE$4:$AG$99,2,0))),VLOOKUP(Y223,$AE$4:$AG$99,2,0),0)</f>
        <v>0</v>
      </c>
      <c r="AA223" s="83"/>
      <c r="AB223" s="70">
        <f>IF(AA223="","",IF(VLOOKUP($G223,'[1]V.'!$B$7:$AO$324,38,0)&gt;0,VLOOKUP($G223,'[1]V.'!$B$7:$AO$324,38,0),""))</f>
        <v>0</v>
      </c>
      <c r="AC223" s="72">
        <f aca="true" t="shared" si="82" ref="AC223:AC261">IF(OR(ISNUMBER(VLOOKUP(AB223,$AE$4:$AG$99,3,0)),ISTEXT(VLOOKUP(AB223,$AE$4:$AG$99,3,0))),VLOOKUP(AB223,$AE$4:$AG$99,3,0),0)</f>
        <v>0</v>
      </c>
      <c r="AD223" s="276" t="e">
        <f>#N/A</f>
        <v>#N/A</v>
      </c>
      <c r="AH223" s="3">
        <f t="shared" si="5"/>
        <v>0</v>
      </c>
    </row>
    <row r="224" spans="1:34" ht="15" customHeight="1" hidden="1">
      <c r="A224" s="268">
        <v>13</v>
      </c>
      <c r="B224" s="60">
        <f t="shared" si="72"/>
        <v>0</v>
      </c>
      <c r="C224" s="60">
        <f t="shared" si="73"/>
        <v>0</v>
      </c>
      <c r="D224" s="60">
        <f t="shared" si="74"/>
        <v>0</v>
      </c>
      <c r="E224" s="60">
        <f t="shared" si="75"/>
        <v>0</v>
      </c>
      <c r="F224" s="60">
        <f t="shared" si="76"/>
        <v>0</v>
      </c>
      <c r="G224" s="180">
        <v>203</v>
      </c>
      <c r="H224" s="62" t="s">
        <v>509</v>
      </c>
      <c r="I224" s="63" t="s">
        <v>553</v>
      </c>
      <c r="J224" s="77">
        <v>2002</v>
      </c>
      <c r="K224" s="371"/>
      <c r="L224" s="79" t="s">
        <v>85</v>
      </c>
      <c r="M224" s="182" t="s">
        <v>26</v>
      </c>
      <c r="N224" s="364">
        <f t="shared" si="77"/>
        <v>0</v>
      </c>
      <c r="O224" s="80"/>
      <c r="P224" s="70">
        <f>IF(O224="","",IF(VLOOKUP($G224,'[1]I.'!$B$7:$AP$324,38,0)&gt;0,VLOOKUP($G224,'[1]I.'!$B$7:$AP$324,38,0),""))</f>
        <v>0</v>
      </c>
      <c r="Q224" s="72">
        <f t="shared" si="78"/>
        <v>0</v>
      </c>
      <c r="R224" s="69"/>
      <c r="S224" s="70">
        <f>IF(R224="","",IF(VLOOKUP($G224,'[1]II.'!$B$7:$AO$324,38,0)&gt;0,VLOOKUP($G224,'[1]II.'!$B$7:$AO$324,38,0),""))</f>
        <v>0</v>
      </c>
      <c r="T224" s="72">
        <f t="shared" si="79"/>
        <v>0</v>
      </c>
      <c r="U224" s="81"/>
      <c r="V224" s="70">
        <f>IF(U224="","",IF(VLOOKUP($G224,'[1]III.'!$B$7:$AO$324,38,0)&gt;0,VLOOKUP($G224,'[1]III.'!$B$7:$AO$324,38,0),""))</f>
        <v>0</v>
      </c>
      <c r="W224" s="72">
        <f t="shared" si="80"/>
        <v>0</v>
      </c>
      <c r="X224" s="82"/>
      <c r="Y224" s="70">
        <f>IF(X224="","",IF(VLOOKUP($G224,'[1]IV.'!$B$7:$AP$324,39,0)&gt;0,VLOOKUP($G224,'[1]IV.'!$B$7:$AP$324,39,0),""))</f>
        <v>0</v>
      </c>
      <c r="Z224" s="72">
        <f t="shared" si="81"/>
        <v>0</v>
      </c>
      <c r="AA224" s="83"/>
      <c r="AB224" s="70">
        <f>IF(AA224="","",IF(VLOOKUP($G224,'[1]V.'!$B$7:$AO$324,38,0)&gt;0,VLOOKUP($G224,'[1]V.'!$B$7:$AO$324,38,0),""))</f>
        <v>0</v>
      </c>
      <c r="AC224" s="72">
        <f t="shared" si="82"/>
        <v>0</v>
      </c>
      <c r="AD224" s="276" t="e">
        <f>#N/A</f>
        <v>#N/A</v>
      </c>
      <c r="AH224" s="3">
        <f t="shared" si="5"/>
        <v>0</v>
      </c>
    </row>
    <row r="225" spans="1:34" ht="15" customHeight="1" hidden="1">
      <c r="A225" s="268">
        <v>14</v>
      </c>
      <c r="B225" s="60">
        <f t="shared" si="72"/>
        <v>0</v>
      </c>
      <c r="C225" s="60">
        <f t="shared" si="73"/>
        <v>0</v>
      </c>
      <c r="D225" s="60">
        <f t="shared" si="74"/>
        <v>0</v>
      </c>
      <c r="E225" s="60">
        <f t="shared" si="75"/>
        <v>0</v>
      </c>
      <c r="F225" s="60">
        <f t="shared" si="76"/>
        <v>0</v>
      </c>
      <c r="G225" s="180">
        <v>204</v>
      </c>
      <c r="H225" s="149" t="s">
        <v>637</v>
      </c>
      <c r="I225" s="150" t="s">
        <v>417</v>
      </c>
      <c r="J225" s="77">
        <v>2002</v>
      </c>
      <c r="K225" s="318"/>
      <c r="L225" s="79" t="s">
        <v>429</v>
      </c>
      <c r="M225" s="182" t="s">
        <v>26</v>
      </c>
      <c r="N225" s="364">
        <f t="shared" si="77"/>
        <v>0</v>
      </c>
      <c r="O225" s="80"/>
      <c r="P225" s="70">
        <f>IF(O225="","",IF(VLOOKUP($G225,'[1]I.'!$B$7:$AP$324,38,0)&gt;0,VLOOKUP($G225,'[1]I.'!$B$7:$AP$324,38,0),""))</f>
        <v>0</v>
      </c>
      <c r="Q225" s="72">
        <f aca="true" t="shared" si="83" ref="Q225:Q230">IF(ISNUMBER(VLOOKUP(P225,$AE$4:$AG$99,2,0)),VLOOKUP(P225,$AE$4:$AG$99,2,0),0)</f>
        <v>0</v>
      </c>
      <c r="R225" s="69"/>
      <c r="S225" s="70">
        <f>IF(R225="","",IF(VLOOKUP($G225,'[1]II.'!$B$7:$AO$324,38,0)&gt;0,VLOOKUP($G225,'[1]II.'!$B$7:$AO$324,38,0),""))</f>
        <v>0</v>
      </c>
      <c r="T225" s="72">
        <f aca="true" t="shared" si="84" ref="T225:T230">IF(ISNUMBER(VLOOKUP(S225,$AE$4:$AG$99,2,0)),VLOOKUP(S225,$AE$4:$AG$99,2,0),0)</f>
        <v>0</v>
      </c>
      <c r="U225" s="69"/>
      <c r="V225" s="70">
        <f>IF(U225="","",IF(VLOOKUP($G225,'[1]III.'!$B$7:$AO$324,38,0)&gt;0,VLOOKUP($G225,'[1]III.'!$B$7:$AO$324,38,0),""))</f>
        <v>0</v>
      </c>
      <c r="W225" s="72">
        <f t="shared" si="80"/>
        <v>0</v>
      </c>
      <c r="X225" s="73"/>
      <c r="Y225" s="70">
        <f>IF(X225="","",IF(VLOOKUP($G225,'[1]IV.'!$B$7:$AP$324,39,0)&gt;0,VLOOKUP($G225,'[1]IV.'!$B$7:$AP$324,39,0),""))</f>
        <v>0</v>
      </c>
      <c r="Z225" s="72">
        <f t="shared" si="81"/>
        <v>0</v>
      </c>
      <c r="AA225" s="74"/>
      <c r="AB225" s="70">
        <f>IF(AA225="","",IF(VLOOKUP($G225,'[1]V.'!$B$7:$AO$324,38,0)&gt;0,VLOOKUP($G225,'[1]V.'!$B$7:$AO$324,38,0),""))</f>
        <v>0</v>
      </c>
      <c r="AC225" s="72">
        <f t="shared" si="82"/>
        <v>0</v>
      </c>
      <c r="AD225" s="276" t="e">
        <f>#N/A</f>
        <v>#N/A</v>
      </c>
      <c r="AE225" s="31"/>
      <c r="AF225" s="32"/>
      <c r="AG225" s="334"/>
      <c r="AH225" s="3">
        <f t="shared" si="5"/>
        <v>0</v>
      </c>
    </row>
    <row r="226" spans="1:34" ht="15" customHeight="1" hidden="1">
      <c r="A226" s="268">
        <v>15</v>
      </c>
      <c r="B226" s="60">
        <f t="shared" si="72"/>
        <v>0</v>
      </c>
      <c r="C226" s="60">
        <f t="shared" si="73"/>
        <v>0</v>
      </c>
      <c r="D226" s="60">
        <f t="shared" si="74"/>
        <v>0</v>
      </c>
      <c r="E226" s="60">
        <f t="shared" si="75"/>
        <v>0</v>
      </c>
      <c r="F226" s="60">
        <f t="shared" si="76"/>
        <v>0</v>
      </c>
      <c r="G226" s="180">
        <v>207</v>
      </c>
      <c r="H226" s="62" t="s">
        <v>638</v>
      </c>
      <c r="I226" s="63" t="s">
        <v>417</v>
      </c>
      <c r="J226" s="77">
        <v>2001</v>
      </c>
      <c r="K226" s="371"/>
      <c r="L226" s="79" t="s">
        <v>238</v>
      </c>
      <c r="M226" s="182" t="s">
        <v>26</v>
      </c>
      <c r="N226" s="364">
        <f t="shared" si="77"/>
        <v>0</v>
      </c>
      <c r="O226" s="80"/>
      <c r="P226" s="70">
        <f>IF(O226="","",IF(VLOOKUP($G226,'[1]I.'!$B$7:$AP$324,38,0)&gt;0,VLOOKUP($G226,'[1]I.'!$B$7:$AP$324,38,0),""))</f>
        <v>0</v>
      </c>
      <c r="Q226" s="72">
        <f t="shared" si="83"/>
        <v>0</v>
      </c>
      <c r="R226" s="81"/>
      <c r="S226" s="70">
        <f>IF(R226="","",IF(VLOOKUP($G226,'[1]II.'!$B$7:$AO$324,38,0)&gt;0,VLOOKUP($G226,'[1]II.'!$B$7:$AO$324,38,0),""))</f>
        <v>0</v>
      </c>
      <c r="T226" s="72">
        <f t="shared" si="84"/>
        <v>0</v>
      </c>
      <c r="U226" s="69"/>
      <c r="V226" s="70">
        <f>IF(U226="","",IF(VLOOKUP($G226,'[1]III.'!$B$7:$AO$324,38,0)&gt;0,VLOOKUP($G226,'[1]III.'!$B$7:$AO$324,38,0),""))</f>
        <v>0</v>
      </c>
      <c r="W226" s="72">
        <f aca="true" t="shared" si="85" ref="W226:W227">IF(ISNUMBER(VLOOKUP(V226,$AE$4:$AG$99,2,0)),VLOOKUP(V226,$AE$4:$AG$99,2,0),0)</f>
        <v>0</v>
      </c>
      <c r="X226" s="73"/>
      <c r="Y226" s="70">
        <f>IF(X226="","",IF(VLOOKUP($G226,'[1]IV.'!$B$7:$AP$324,39,0)&gt;0,VLOOKUP($G226,'[1]IV.'!$B$7:$AP$324,39,0),""))</f>
        <v>0</v>
      </c>
      <c r="Z226" s="72">
        <f t="shared" si="81"/>
        <v>0</v>
      </c>
      <c r="AA226" s="74"/>
      <c r="AB226" s="70">
        <f>IF(AA226="","",IF(VLOOKUP($G226,'[1]V.'!$B$7:$AO$324,38,0)&gt;0,VLOOKUP($G226,'[1]V.'!$B$7:$AO$324,38,0),""))</f>
        <v>0</v>
      </c>
      <c r="AC226" s="72">
        <f t="shared" si="82"/>
        <v>0</v>
      </c>
      <c r="AD226" s="276" t="e">
        <f>#N/A</f>
        <v>#N/A</v>
      </c>
      <c r="AE226" s="55"/>
      <c r="AF226" s="56"/>
      <c r="AG226" s="56"/>
      <c r="AH226" s="3">
        <f t="shared" si="5"/>
        <v>0</v>
      </c>
    </row>
    <row r="227" spans="1:34" ht="15" customHeight="1" hidden="1">
      <c r="A227" s="268">
        <v>16</v>
      </c>
      <c r="B227" s="60">
        <f t="shared" si="72"/>
        <v>0</v>
      </c>
      <c r="C227" s="60">
        <f t="shared" si="73"/>
        <v>0</v>
      </c>
      <c r="D227" s="60">
        <f t="shared" si="74"/>
        <v>0</v>
      </c>
      <c r="E227" s="60">
        <f t="shared" si="75"/>
        <v>0</v>
      </c>
      <c r="F227" s="60">
        <f t="shared" si="76"/>
        <v>0</v>
      </c>
      <c r="G227" s="180">
        <v>208</v>
      </c>
      <c r="H227" s="62" t="s">
        <v>639</v>
      </c>
      <c r="I227" s="63" t="s">
        <v>447</v>
      </c>
      <c r="J227" s="64">
        <v>2001</v>
      </c>
      <c r="K227" s="65"/>
      <c r="L227" s="79" t="s">
        <v>640</v>
      </c>
      <c r="M227" s="182" t="s">
        <v>26</v>
      </c>
      <c r="N227" s="364">
        <f t="shared" si="77"/>
        <v>0</v>
      </c>
      <c r="O227" s="80"/>
      <c r="P227" s="70">
        <f>IF(O227="","",IF(VLOOKUP($G227,'[1]I.'!$B$7:$AP$324,38,0)&gt;0,VLOOKUP($G227,'[1]I.'!$B$7:$AP$324,38,0),""))</f>
        <v>0</v>
      </c>
      <c r="Q227" s="72">
        <f t="shared" si="83"/>
        <v>0</v>
      </c>
      <c r="R227" s="81"/>
      <c r="S227" s="70">
        <f>IF(R227="","",IF(VLOOKUP($G227,'[1]II.'!$B$7:$AO$324,38,0)&gt;0,VLOOKUP($G227,'[1]II.'!$B$7:$AO$324,38,0),""))</f>
        <v>0</v>
      </c>
      <c r="T227" s="72">
        <f t="shared" si="84"/>
        <v>0</v>
      </c>
      <c r="U227" s="69"/>
      <c r="V227" s="70">
        <f>IF(U227="","",IF(VLOOKUP($G227,'[1]III.'!$B$7:$AO$324,38,0)&gt;0,VLOOKUP($G227,'[1]III.'!$B$7:$AO$324,38,0),""))</f>
        <v>0</v>
      </c>
      <c r="W227" s="72">
        <f t="shared" si="85"/>
        <v>0</v>
      </c>
      <c r="X227" s="73"/>
      <c r="Y227" s="70">
        <f>IF(X227="","",IF(VLOOKUP($G227,'[1]IV.'!$B$7:$AP$324,39,0)&gt;0,VLOOKUP($G227,'[1]IV.'!$B$7:$AP$324,39,0),""))</f>
        <v>0</v>
      </c>
      <c r="Z227" s="72">
        <f t="shared" si="81"/>
        <v>0</v>
      </c>
      <c r="AA227" s="74"/>
      <c r="AB227" s="70">
        <f>IF(AA227="","",IF(VLOOKUP($G227,'[1]V.'!$B$7:$AO$324,38,0)&gt;0,VLOOKUP($G227,'[1]V.'!$B$7:$AO$324,38,0),""))</f>
        <v>0</v>
      </c>
      <c r="AC227" s="72">
        <f t="shared" si="82"/>
        <v>0</v>
      </c>
      <c r="AD227" s="276" t="e">
        <f>#N/A</f>
        <v>#N/A</v>
      </c>
      <c r="AH227" s="3">
        <f t="shared" si="5"/>
        <v>0</v>
      </c>
    </row>
    <row r="228" spans="1:34" ht="15" customHeight="1" hidden="1">
      <c r="A228" s="268">
        <v>17</v>
      </c>
      <c r="B228" s="60">
        <f t="shared" si="72"/>
        <v>0</v>
      </c>
      <c r="C228" s="60">
        <f t="shared" si="73"/>
        <v>0</v>
      </c>
      <c r="D228" s="60">
        <f t="shared" si="74"/>
        <v>0</v>
      </c>
      <c r="E228" s="60">
        <f t="shared" si="75"/>
        <v>0</v>
      </c>
      <c r="F228" s="60">
        <f t="shared" si="76"/>
        <v>0</v>
      </c>
      <c r="G228" s="180">
        <v>209</v>
      </c>
      <c r="H228" s="62" t="s">
        <v>641</v>
      </c>
      <c r="I228" s="63" t="s">
        <v>454</v>
      </c>
      <c r="J228" s="77">
        <v>2002</v>
      </c>
      <c r="K228" s="78"/>
      <c r="L228" s="79" t="s">
        <v>429</v>
      </c>
      <c r="M228" s="182" t="s">
        <v>26</v>
      </c>
      <c r="N228" s="364">
        <f t="shared" si="77"/>
        <v>0</v>
      </c>
      <c r="O228" s="80"/>
      <c r="P228" s="70">
        <f>IF(O228="","",IF(VLOOKUP($G228,'[1]I.'!$B$7:$AP$324,38,0)&gt;0,VLOOKUP($G228,'[1]I.'!$B$7:$AP$324,38,0),""))</f>
        <v>0</v>
      </c>
      <c r="Q228" s="72">
        <f t="shared" si="83"/>
        <v>0</v>
      </c>
      <c r="R228" s="81"/>
      <c r="S228" s="70">
        <f>IF(R228="","",IF(VLOOKUP($G228,'[1]II.'!$B$7:$AO$324,38,0)&gt;0,VLOOKUP($G228,'[1]II.'!$B$7:$AO$324,38,0),""))</f>
        <v>0</v>
      </c>
      <c r="T228" s="72">
        <f t="shared" si="84"/>
        <v>0</v>
      </c>
      <c r="U228" s="81"/>
      <c r="V228" s="70">
        <f>IF(U228="","",IF(VLOOKUP($G228,'[1]III.'!$B$7:$AO$324,38,0)&gt;0,VLOOKUP($G228,'[1]III.'!$B$7:$AO$324,38,0),""))</f>
        <v>0</v>
      </c>
      <c r="W228" s="72">
        <f aca="true" t="shared" si="86" ref="W228:W229">IF(OR(ISNUMBER(VLOOKUP(V228,$AE$4:$AG$99,2,0)),ISTEXT(VLOOKUP(V228,$AE$4:$AG$99,2,0))),VLOOKUP(V228,$AE$4:$AG$99,2,0),0)</f>
        <v>0</v>
      </c>
      <c r="X228" s="82"/>
      <c r="Y228" s="70">
        <f>IF(X228="","",IF(VLOOKUP($G228,'[1]IV.'!$B$7:$AP$324,39,0)&gt;0,VLOOKUP($G228,'[1]IV.'!$B$7:$AP$324,39,0),""))</f>
        <v>0</v>
      </c>
      <c r="Z228" s="72">
        <f t="shared" si="81"/>
        <v>0</v>
      </c>
      <c r="AA228" s="83"/>
      <c r="AB228" s="70">
        <f>IF(AA228="","",IF(VLOOKUP($G228,'[1]V.'!$B$7:$AO$324,38,0)&gt;0,VLOOKUP($G228,'[1]V.'!$B$7:$AO$324,38,0),""))</f>
        <v>0</v>
      </c>
      <c r="AC228" s="72">
        <f t="shared" si="82"/>
        <v>0</v>
      </c>
      <c r="AD228" s="276" t="e">
        <f>#N/A</f>
        <v>#N/A</v>
      </c>
      <c r="AH228" s="3">
        <f t="shared" si="5"/>
        <v>0</v>
      </c>
    </row>
    <row r="229" spans="1:34" ht="15" customHeight="1" hidden="1">
      <c r="A229" s="268">
        <v>18</v>
      </c>
      <c r="B229" s="60">
        <f t="shared" si="72"/>
        <v>0</v>
      </c>
      <c r="C229" s="60">
        <f t="shared" si="73"/>
        <v>0</v>
      </c>
      <c r="D229" s="60">
        <f t="shared" si="74"/>
        <v>0</v>
      </c>
      <c r="E229" s="60">
        <f t="shared" si="75"/>
        <v>0</v>
      </c>
      <c r="F229" s="60">
        <f t="shared" si="76"/>
        <v>0</v>
      </c>
      <c r="G229" s="180">
        <v>210</v>
      </c>
      <c r="H229" s="62" t="s">
        <v>642</v>
      </c>
      <c r="I229" s="63" t="s">
        <v>643</v>
      </c>
      <c r="J229" s="77">
        <v>2002</v>
      </c>
      <c r="K229" s="371"/>
      <c r="L229" s="79" t="s">
        <v>85</v>
      </c>
      <c r="M229" s="182" t="s">
        <v>26</v>
      </c>
      <c r="N229" s="364">
        <f t="shared" si="77"/>
        <v>0</v>
      </c>
      <c r="O229" s="80"/>
      <c r="P229" s="70">
        <f>IF(O229="","",IF(VLOOKUP($G229,'[1]I.'!$B$7:$AP$324,38,0)&gt;0,VLOOKUP($G229,'[1]I.'!$B$7:$AP$324,38,0),""))</f>
        <v>0</v>
      </c>
      <c r="Q229" s="72">
        <f t="shared" si="83"/>
        <v>0</v>
      </c>
      <c r="R229" s="81"/>
      <c r="S229" s="70">
        <f>IF(R229="","",IF(VLOOKUP($G229,'[1]II.'!$B$7:$AO$324,38,0)&gt;0,VLOOKUP($G229,'[1]II.'!$B$7:$AO$324,38,0),""))</f>
        <v>0</v>
      </c>
      <c r="T229" s="72">
        <f t="shared" si="84"/>
        <v>0</v>
      </c>
      <c r="U229" s="69"/>
      <c r="V229" s="70">
        <f>IF(U229="","",IF(VLOOKUP($G229,'[1]III.'!$B$7:$AO$324,38,0)&gt;0,VLOOKUP($G229,'[1]III.'!$B$7:$AO$324,38,0),""))</f>
        <v>0</v>
      </c>
      <c r="W229" s="72">
        <f t="shared" si="86"/>
        <v>0</v>
      </c>
      <c r="X229" s="73"/>
      <c r="Y229" s="70">
        <f>IF(X229="","",IF(VLOOKUP($G229,'[1]IV.'!$B$7:$AP$324,39,0)&gt;0,VLOOKUP($G229,'[1]IV.'!$B$7:$AP$324,39,0),""))</f>
        <v>0</v>
      </c>
      <c r="Z229" s="72">
        <f t="shared" si="81"/>
        <v>0</v>
      </c>
      <c r="AA229" s="74"/>
      <c r="AB229" s="70">
        <f>IF(AA229="","",IF(VLOOKUP($G229,'[1]V.'!$B$7:$AO$324,38,0)&gt;0,VLOOKUP($G229,'[1]V.'!$B$7:$AO$324,38,0),""))</f>
        <v>0</v>
      </c>
      <c r="AC229" s="72">
        <f t="shared" si="82"/>
        <v>0</v>
      </c>
      <c r="AD229" s="276" t="e">
        <f>#N/A</f>
        <v>#N/A</v>
      </c>
      <c r="AH229" s="3">
        <f t="shared" si="5"/>
        <v>0</v>
      </c>
    </row>
    <row r="230" spans="1:34" ht="15" customHeight="1" hidden="1">
      <c r="A230" s="268">
        <v>19</v>
      </c>
      <c r="B230" s="60">
        <f t="shared" si="72"/>
        <v>0</v>
      </c>
      <c r="C230" s="60">
        <f t="shared" si="73"/>
        <v>0</v>
      </c>
      <c r="D230" s="60">
        <f t="shared" si="74"/>
        <v>0</v>
      </c>
      <c r="E230" s="60">
        <f t="shared" si="75"/>
        <v>0</v>
      </c>
      <c r="F230" s="60">
        <f t="shared" si="76"/>
        <v>0</v>
      </c>
      <c r="G230" s="180">
        <v>211</v>
      </c>
      <c r="H230" s="62" t="s">
        <v>614</v>
      </c>
      <c r="I230" s="63" t="s">
        <v>461</v>
      </c>
      <c r="J230" s="77">
        <v>2002</v>
      </c>
      <c r="K230" s="78"/>
      <c r="L230" s="79" t="s">
        <v>550</v>
      </c>
      <c r="M230" s="182" t="s">
        <v>26</v>
      </c>
      <c r="N230" s="364">
        <f t="shared" si="77"/>
        <v>0</v>
      </c>
      <c r="O230" s="80"/>
      <c r="P230" s="70">
        <f>IF(O230="","",IF(VLOOKUP($G230,'[1]I.'!$B$7:$AP$324,38,0)&gt;0,VLOOKUP($G230,'[1]I.'!$B$7:$AP$324,38,0),""))</f>
        <v>0</v>
      </c>
      <c r="Q230" s="72">
        <f t="shared" si="83"/>
        <v>0</v>
      </c>
      <c r="R230" s="81"/>
      <c r="S230" s="70">
        <f>IF(R230="","",IF(VLOOKUP($G230,'[1]II.'!$B$7:$AO$324,38,0)&gt;0,VLOOKUP($G230,'[1]II.'!$B$7:$AO$324,38,0),""))</f>
        <v>0</v>
      </c>
      <c r="T230" s="72">
        <f t="shared" si="84"/>
        <v>0</v>
      </c>
      <c r="U230" s="69"/>
      <c r="V230" s="70">
        <f>IF(U230="","",IF(VLOOKUP($G230,'[1]III.'!$B$7:$AO$324,38,0)&gt;0,VLOOKUP($G230,'[1]III.'!$B$7:$AO$324,38,0),""))</f>
        <v>0</v>
      </c>
      <c r="W230" s="72">
        <f aca="true" t="shared" si="87" ref="W230:W233">IF(ISNUMBER(VLOOKUP(V230,$AE$4:$AG$99,2,0)),VLOOKUP(V230,$AE$4:$AG$99,2,0),0)</f>
        <v>0</v>
      </c>
      <c r="X230" s="73"/>
      <c r="Y230" s="70">
        <f>IF(X230="","",IF(VLOOKUP($G230,'[1]IV.'!$B$7:$AP$324,39,0)&gt;0,VLOOKUP($G230,'[1]IV.'!$B$7:$AP$324,39,0),""))</f>
        <v>0</v>
      </c>
      <c r="Z230" s="72">
        <f t="shared" si="81"/>
        <v>0</v>
      </c>
      <c r="AA230" s="74"/>
      <c r="AB230" s="70">
        <f>IF(AA230="","",IF(VLOOKUP($G230,'[1]V.'!$B$7:$AO$324,38,0)&gt;0,VLOOKUP($G230,'[1]V.'!$B$7:$AO$324,38,0),""))</f>
        <v>0</v>
      </c>
      <c r="AC230" s="72">
        <f t="shared" si="82"/>
        <v>0</v>
      </c>
      <c r="AD230" s="276" t="e">
        <f>#N/A</f>
        <v>#N/A</v>
      </c>
      <c r="AH230" s="3">
        <f t="shared" si="5"/>
        <v>0</v>
      </c>
    </row>
    <row r="231" spans="1:34" ht="15" customHeight="1" hidden="1">
      <c r="A231" s="268">
        <v>20</v>
      </c>
      <c r="B231" s="60">
        <f t="shared" si="72"/>
        <v>0</v>
      </c>
      <c r="C231" s="60">
        <f t="shared" si="73"/>
        <v>0</v>
      </c>
      <c r="D231" s="60">
        <f t="shared" si="74"/>
        <v>0</v>
      </c>
      <c r="E231" s="60">
        <f t="shared" si="75"/>
        <v>0</v>
      </c>
      <c r="F231" s="60">
        <f t="shared" si="76"/>
        <v>0</v>
      </c>
      <c r="G231" s="180">
        <v>213</v>
      </c>
      <c r="H231" s="85" t="s">
        <v>644</v>
      </c>
      <c r="I231" s="86" t="s">
        <v>529</v>
      </c>
      <c r="J231" s="64">
        <v>2001</v>
      </c>
      <c r="K231" s="333"/>
      <c r="L231" s="66" t="s">
        <v>429</v>
      </c>
      <c r="M231" s="182" t="s">
        <v>26</v>
      </c>
      <c r="N231" s="364">
        <f t="shared" si="77"/>
        <v>0</v>
      </c>
      <c r="O231" s="80"/>
      <c r="P231" s="70">
        <f>IF(O231="","",IF(VLOOKUP($G231,'[1]I.'!$B$7:$AP$324,38,0)&gt;0,VLOOKUP($G231,'[1]I.'!$B$7:$AP$324,38,0),""))</f>
        <v>0</v>
      </c>
      <c r="Q231" s="72">
        <f aca="true" t="shared" si="88" ref="Q231:Q232">IF(OR(ISNUMBER(VLOOKUP(P231,$AE$4:$AG$99,2,0)),ISTEXT(VLOOKUP(P231,$AE$4:$AG$99,2,0))),VLOOKUP(P231,$AE$4:$AG$99,2,0),0)</f>
        <v>0</v>
      </c>
      <c r="R231" s="81"/>
      <c r="S231" s="70">
        <f>IF(R231="","",IF(VLOOKUP($G231,'[1]II.'!$B$7:$AO$324,38,0)&gt;0,VLOOKUP($G231,'[1]II.'!$B$7:$AO$324,38,0),""))</f>
        <v>0</v>
      </c>
      <c r="T231" s="72">
        <f aca="true" t="shared" si="89" ref="T231:T232">IF(OR(ISNUMBER(VLOOKUP(S231,$AE$4:$AG$99,2,0)),ISTEXT(VLOOKUP(S231,$AE$4:$AG$99,2,0))),VLOOKUP(S231,$AE$4:$AG$99,2,0),0)</f>
        <v>0</v>
      </c>
      <c r="U231" s="69"/>
      <c r="V231" s="70">
        <f>IF(U231="","",IF(VLOOKUP($G231,'[1]III.'!$B$7:$AO$324,38,0)&gt;0,VLOOKUP($G231,'[1]III.'!$B$7:$AO$324,38,0),""))</f>
        <v>0</v>
      </c>
      <c r="W231" s="72">
        <f t="shared" si="87"/>
        <v>0</v>
      </c>
      <c r="X231" s="73"/>
      <c r="Y231" s="70">
        <f>IF(X231="","",IF(VLOOKUP($G231,'[1]IV.'!$B$7:$AP$324,39,0)&gt;0,VLOOKUP($G231,'[1]IV.'!$B$7:$AP$324,39,0),""))</f>
        <v>0</v>
      </c>
      <c r="Z231" s="72">
        <f t="shared" si="81"/>
        <v>0</v>
      </c>
      <c r="AA231" s="74"/>
      <c r="AB231" s="70">
        <f>IF(AA231="","",IF(VLOOKUP($G231,'[1]V.'!$B$7:$AO$324,38,0)&gt;0,VLOOKUP($G231,'[1]V.'!$B$7:$AO$324,38,0),""))</f>
        <v>0</v>
      </c>
      <c r="AC231" s="72">
        <f t="shared" si="82"/>
        <v>0</v>
      </c>
      <c r="AD231" s="276" t="e">
        <f>#N/A</f>
        <v>#N/A</v>
      </c>
      <c r="AH231" s="3">
        <f t="shared" si="5"/>
        <v>0</v>
      </c>
    </row>
    <row r="232" spans="1:34" ht="15" customHeight="1" hidden="1">
      <c r="A232" s="268">
        <v>21</v>
      </c>
      <c r="B232" s="60">
        <f t="shared" si="72"/>
        <v>0</v>
      </c>
      <c r="C232" s="60">
        <f t="shared" si="73"/>
        <v>0</v>
      </c>
      <c r="D232" s="60">
        <f t="shared" si="74"/>
        <v>0</v>
      </c>
      <c r="E232" s="60">
        <f t="shared" si="75"/>
        <v>0</v>
      </c>
      <c r="F232" s="60">
        <f t="shared" si="76"/>
        <v>0</v>
      </c>
      <c r="G232" s="180">
        <v>215</v>
      </c>
      <c r="H232" s="62" t="s">
        <v>645</v>
      </c>
      <c r="I232" s="63" t="s">
        <v>461</v>
      </c>
      <c r="J232" s="64">
        <v>2001</v>
      </c>
      <c r="K232" s="65"/>
      <c r="L232" s="66" t="s">
        <v>85</v>
      </c>
      <c r="M232" s="182" t="s">
        <v>26</v>
      </c>
      <c r="N232" s="364">
        <f t="shared" si="77"/>
        <v>0</v>
      </c>
      <c r="O232" s="80"/>
      <c r="P232" s="70">
        <f>IF(O232="","",IF(VLOOKUP($G232,'[1]I.'!$B$7:$AP$324,38,0)&gt;0,VLOOKUP($G232,'[1]I.'!$B$7:$AP$324,38,0),""))</f>
        <v>0</v>
      </c>
      <c r="Q232" s="72">
        <f t="shared" si="88"/>
        <v>0</v>
      </c>
      <c r="R232" s="81"/>
      <c r="S232" s="70">
        <f>IF(R232="","",IF(VLOOKUP($G232,'[1]II.'!$B$7:$AO$324,38,0)&gt;0,VLOOKUP($G232,'[1]II.'!$B$7:$AO$324,38,0),""))</f>
        <v>0</v>
      </c>
      <c r="T232" s="72">
        <f t="shared" si="89"/>
        <v>0</v>
      </c>
      <c r="U232" s="69"/>
      <c r="V232" s="70">
        <f>IF(U232="","",IF(VLOOKUP($G232,'[1]III.'!$B$7:$AO$324,38,0)&gt;0,VLOOKUP($G232,'[1]III.'!$B$7:$AO$324,38,0),""))</f>
        <v>0</v>
      </c>
      <c r="W232" s="72">
        <f t="shared" si="87"/>
        <v>0</v>
      </c>
      <c r="X232" s="73"/>
      <c r="Y232" s="70">
        <f>IF(X232="","",IF(VLOOKUP($G232,'[1]IV.'!$B$7:$AP$324,39,0)&gt;0,VLOOKUP($G232,'[1]IV.'!$B$7:$AP$324,39,0),""))</f>
        <v>0</v>
      </c>
      <c r="Z232" s="72">
        <f t="shared" si="81"/>
        <v>0</v>
      </c>
      <c r="AA232" s="74"/>
      <c r="AB232" s="70">
        <f>IF(AA232="","",IF(VLOOKUP($G232,'[1]V.'!$B$7:$AO$324,38,0)&gt;0,VLOOKUP($G232,'[1]V.'!$B$7:$AO$324,38,0),""))</f>
        <v>0</v>
      </c>
      <c r="AC232" s="72">
        <f t="shared" si="82"/>
        <v>0</v>
      </c>
      <c r="AD232" s="276" t="e">
        <f>#N/A</f>
        <v>#N/A</v>
      </c>
      <c r="AH232" s="3">
        <f t="shared" si="5"/>
        <v>0</v>
      </c>
    </row>
    <row r="233" spans="1:34" ht="15" customHeight="1" hidden="1">
      <c r="A233" s="268">
        <v>22</v>
      </c>
      <c r="B233" s="60">
        <f t="shared" si="72"/>
        <v>0</v>
      </c>
      <c r="C233" s="60">
        <f t="shared" si="73"/>
        <v>0</v>
      </c>
      <c r="D233" s="60">
        <f t="shared" si="74"/>
        <v>0</v>
      </c>
      <c r="E233" s="60">
        <f t="shared" si="75"/>
        <v>0</v>
      </c>
      <c r="F233" s="60">
        <f t="shared" si="76"/>
        <v>0</v>
      </c>
      <c r="G233" s="180">
        <v>219</v>
      </c>
      <c r="H233" s="62" t="s">
        <v>439</v>
      </c>
      <c r="I233" s="63" t="s">
        <v>447</v>
      </c>
      <c r="J233" s="77">
        <v>2002</v>
      </c>
      <c r="K233" s="78"/>
      <c r="L233" s="79" t="s">
        <v>85</v>
      </c>
      <c r="M233" s="182" t="s">
        <v>26</v>
      </c>
      <c r="N233" s="364">
        <f t="shared" si="77"/>
        <v>0</v>
      </c>
      <c r="O233" s="80"/>
      <c r="P233" s="70">
        <f>IF(O233="","",IF(VLOOKUP($G233,'[1]I.'!$B$7:$AP$324,38,0)&gt;0,VLOOKUP($G233,'[1]I.'!$B$7:$AP$324,38,0),""))</f>
        <v>0</v>
      </c>
      <c r="Q233" s="72">
        <f aca="true" t="shared" si="90" ref="Q233:Q234">IF(ISNUMBER(VLOOKUP(P233,$AE$4:$AG$99,2,0)),VLOOKUP(P233,$AE$4:$AG$99,2,0),0)</f>
        <v>0</v>
      </c>
      <c r="R233" s="81"/>
      <c r="S233" s="70">
        <f>IF(R233="","",IF(VLOOKUP($G233,'[1]II.'!$B$7:$AO$324,38,0)&gt;0,VLOOKUP($G233,'[1]II.'!$B$7:$AO$324,38,0),""))</f>
        <v>0</v>
      </c>
      <c r="T233" s="72">
        <f aca="true" t="shared" si="91" ref="T233:T234">IF(ISNUMBER(VLOOKUP(S233,$AE$4:$AG$99,2,0)),VLOOKUP(S233,$AE$4:$AG$99,2,0),0)</f>
        <v>0</v>
      </c>
      <c r="U233" s="69"/>
      <c r="V233" s="70">
        <f>IF(U233="","",IF(VLOOKUP($G233,'[1]III.'!$B$7:$AO$324,38,0)&gt;0,VLOOKUP($G233,'[1]III.'!$B$7:$AO$324,38,0),""))</f>
        <v>0</v>
      </c>
      <c r="W233" s="72">
        <f t="shared" si="87"/>
        <v>0</v>
      </c>
      <c r="X233" s="73"/>
      <c r="Y233" s="70">
        <f>IF(X233="","",IF(VLOOKUP($G233,'[1]IV.'!$B$7:$AP$324,39,0)&gt;0,VLOOKUP($G233,'[1]IV.'!$B$7:$AP$324,39,0),""))</f>
        <v>0</v>
      </c>
      <c r="Z233" s="72">
        <f t="shared" si="81"/>
        <v>0</v>
      </c>
      <c r="AA233" s="74"/>
      <c r="AB233" s="70">
        <f>IF(AA233="","",IF(VLOOKUP($G233,'[1]V.'!$B$7:$AO$324,38,0)&gt;0,VLOOKUP($G233,'[1]V.'!$B$7:$AO$324,38,0),""))</f>
        <v>0</v>
      </c>
      <c r="AC233" s="72">
        <f t="shared" si="82"/>
        <v>0</v>
      </c>
      <c r="AD233" s="276" t="e">
        <f>#N/A</f>
        <v>#N/A</v>
      </c>
      <c r="AH233" s="3">
        <f t="shared" si="5"/>
        <v>0</v>
      </c>
    </row>
    <row r="234" spans="1:34" ht="15" customHeight="1" hidden="1">
      <c r="A234" s="268">
        <v>23</v>
      </c>
      <c r="B234" s="60">
        <f t="shared" si="72"/>
        <v>0</v>
      </c>
      <c r="C234" s="60">
        <f t="shared" si="73"/>
        <v>0</v>
      </c>
      <c r="D234" s="60">
        <f t="shared" si="74"/>
        <v>0</v>
      </c>
      <c r="E234" s="60">
        <f t="shared" si="75"/>
        <v>0</v>
      </c>
      <c r="F234" s="60">
        <f t="shared" si="76"/>
        <v>0</v>
      </c>
      <c r="G234" s="180">
        <v>220</v>
      </c>
      <c r="H234" s="62" t="s">
        <v>646</v>
      </c>
      <c r="I234" s="63" t="s">
        <v>647</v>
      </c>
      <c r="J234" s="77">
        <v>2001</v>
      </c>
      <c r="K234" s="371"/>
      <c r="L234" s="79" t="s">
        <v>238</v>
      </c>
      <c r="M234" s="182" t="s">
        <v>26</v>
      </c>
      <c r="N234" s="364">
        <f t="shared" si="77"/>
        <v>0</v>
      </c>
      <c r="O234" s="80"/>
      <c r="P234" s="70">
        <f>IF(O234="","",IF(VLOOKUP($G234,'[1]I.'!$B$7:$AP$324,38,0)&gt;0,VLOOKUP($G234,'[1]I.'!$B$7:$AP$324,38,0),""))</f>
        <v>0</v>
      </c>
      <c r="Q234" s="72">
        <f t="shared" si="90"/>
        <v>0</v>
      </c>
      <c r="R234" s="81"/>
      <c r="S234" s="70">
        <f>IF(R234="","",IF(VLOOKUP($G234,'[1]II.'!$B$7:$AO$324,38,0)&gt;0,VLOOKUP($G234,'[1]II.'!$B$7:$AO$324,38,0),""))</f>
        <v>0</v>
      </c>
      <c r="T234" s="72">
        <f t="shared" si="91"/>
        <v>0</v>
      </c>
      <c r="U234" s="69"/>
      <c r="V234" s="70">
        <f>IF(U234="","",IF(VLOOKUP($G234,'[1]III.'!$B$7:$AO$324,38,0)&gt;0,VLOOKUP($G234,'[1]III.'!$B$7:$AO$324,38,0),""))</f>
        <v>0</v>
      </c>
      <c r="W234" s="72">
        <f>IF(OR(ISNUMBER(VLOOKUP(V234,$AE$4:$AG$99,2,0)),ISTEXT(VLOOKUP(V234,$AE$4:$AG$99,2,0))),VLOOKUP(V234,$AE$4:$AG$99,2,0),0)</f>
        <v>0</v>
      </c>
      <c r="X234" s="73"/>
      <c r="Y234" s="70">
        <f>IF(X234="","",IF(VLOOKUP($G234,'[1]IV.'!$B$7:$AP$324,39,0)&gt;0,VLOOKUP($G234,'[1]IV.'!$B$7:$AP$324,39,0),""))</f>
        <v>0</v>
      </c>
      <c r="Z234" s="72">
        <f t="shared" si="81"/>
        <v>0</v>
      </c>
      <c r="AA234" s="74"/>
      <c r="AB234" s="70">
        <f>IF(AA234="","",IF(VLOOKUP($G234,'[1]V.'!$B$7:$AO$324,38,0)&gt;0,VLOOKUP($G234,'[1]V.'!$B$7:$AO$324,38,0),""))</f>
        <v>0</v>
      </c>
      <c r="AC234" s="72">
        <f t="shared" si="82"/>
        <v>0</v>
      </c>
      <c r="AD234" s="276" t="e">
        <f>#N/A</f>
        <v>#N/A</v>
      </c>
      <c r="AH234" s="3">
        <f t="shared" si="5"/>
        <v>0</v>
      </c>
    </row>
    <row r="235" spans="1:34" ht="15" customHeight="1" hidden="1">
      <c r="A235" s="268">
        <v>24</v>
      </c>
      <c r="B235" s="60">
        <f t="shared" si="72"/>
        <v>0</v>
      </c>
      <c r="C235" s="60">
        <f t="shared" si="73"/>
        <v>0</v>
      </c>
      <c r="D235" s="60">
        <f t="shared" si="74"/>
        <v>0</v>
      </c>
      <c r="E235" s="60">
        <f t="shared" si="75"/>
        <v>0</v>
      </c>
      <c r="F235" s="60">
        <f t="shared" si="76"/>
        <v>0</v>
      </c>
      <c r="G235" s="180">
        <v>222</v>
      </c>
      <c r="H235" s="149" t="s">
        <v>462</v>
      </c>
      <c r="I235" s="150" t="s">
        <v>529</v>
      </c>
      <c r="J235" s="77">
        <v>2002</v>
      </c>
      <c r="K235" s="333"/>
      <c r="L235" s="79" t="s">
        <v>39</v>
      </c>
      <c r="M235" s="182" t="s">
        <v>26</v>
      </c>
      <c r="N235" s="364">
        <f t="shared" si="77"/>
        <v>0</v>
      </c>
      <c r="O235" s="80"/>
      <c r="P235" s="70">
        <f>IF(O235="","",IF(VLOOKUP($G235,'[1]I.'!$B$7:$AP$324,38,0)&gt;0,VLOOKUP($G235,'[1]I.'!$B$7:$AP$324,38,0),""))</f>
        <v>0</v>
      </c>
      <c r="Q235" s="72">
        <f aca="true" t="shared" si="92" ref="Q235:Q237">IF(OR(ISNUMBER(VLOOKUP(P235,$AE$4:$AG$99,2,0)),ISTEXT(VLOOKUP(P235,$AE$4:$AG$99,2,0))),VLOOKUP(P235,$AE$4:$AG$99,2,0),0)</f>
        <v>0</v>
      </c>
      <c r="R235" s="69"/>
      <c r="S235" s="70">
        <f>IF(R235="","",IF(VLOOKUP($G235,'[1]II.'!$B$7:$AO$324,38,0)&gt;0,VLOOKUP($G235,'[1]II.'!$B$7:$AO$324,38,0),""))</f>
        <v>0</v>
      </c>
      <c r="T235" s="72">
        <f aca="true" t="shared" si="93" ref="T235:T237">IF(OR(ISNUMBER(VLOOKUP(S235,$AE$4:$AG$99,2,0)),ISTEXT(VLOOKUP(S235,$AE$4:$AG$99,2,0))),VLOOKUP(S235,$AE$4:$AG$99,2,0),0)</f>
        <v>0</v>
      </c>
      <c r="U235" s="69"/>
      <c r="V235" s="70">
        <f>IF(U235="","",IF(VLOOKUP($G235,'[1]III.'!$B$7:$AO$324,38,0)&gt;0,VLOOKUP($G235,'[1]III.'!$B$7:$AO$324,38,0),""))</f>
        <v>0</v>
      </c>
      <c r="W235" s="72">
        <f>IF(ISNUMBER(VLOOKUP(V235,$AE$4:$AG$99,2,0)),VLOOKUP(V235,$AE$4:$AG$99,2,0),0)</f>
        <v>0</v>
      </c>
      <c r="X235" s="73"/>
      <c r="Y235" s="70">
        <f>IF(X235="","",IF(VLOOKUP($G235,'[1]IV.'!$B$7:$AP$324,39,0)&gt;0,VLOOKUP($G235,'[1]IV.'!$B$7:$AP$324,39,0),""))</f>
        <v>0</v>
      </c>
      <c r="Z235" s="72">
        <f t="shared" si="81"/>
        <v>0</v>
      </c>
      <c r="AA235" s="74"/>
      <c r="AB235" s="70">
        <f>IF(AA235="","",IF(VLOOKUP($G235,'[1]V.'!$B$7:$AO$324,38,0)&gt;0,VLOOKUP($G235,'[1]V.'!$B$7:$AO$324,38,0),""))</f>
        <v>0</v>
      </c>
      <c r="AC235" s="72">
        <f t="shared" si="82"/>
        <v>0</v>
      </c>
      <c r="AD235" s="276" t="e">
        <f>#N/A</f>
        <v>#N/A</v>
      </c>
      <c r="AH235" s="3">
        <f t="shared" si="5"/>
        <v>0</v>
      </c>
    </row>
    <row r="236" spans="1:34" ht="15" customHeight="1" hidden="1">
      <c r="A236" s="268">
        <v>25</v>
      </c>
      <c r="B236" s="60">
        <f t="shared" si="72"/>
        <v>0</v>
      </c>
      <c r="C236" s="60">
        <f t="shared" si="73"/>
        <v>0</v>
      </c>
      <c r="D236" s="60">
        <f t="shared" si="74"/>
        <v>0</v>
      </c>
      <c r="E236" s="60">
        <f t="shared" si="75"/>
        <v>0</v>
      </c>
      <c r="F236" s="60">
        <f t="shared" si="76"/>
        <v>0</v>
      </c>
      <c r="G236" s="180">
        <v>223</v>
      </c>
      <c r="H236" s="62" t="s">
        <v>648</v>
      </c>
      <c r="I236" s="63" t="s">
        <v>449</v>
      </c>
      <c r="J236" s="64">
        <v>2001</v>
      </c>
      <c r="K236" s="65"/>
      <c r="L236" s="66" t="s">
        <v>629</v>
      </c>
      <c r="M236" s="182" t="s">
        <v>26</v>
      </c>
      <c r="N236" s="364">
        <f t="shared" si="77"/>
        <v>0</v>
      </c>
      <c r="O236" s="80"/>
      <c r="P236" s="70">
        <f>IF(O236="","",IF(VLOOKUP($G236,'[1]I.'!$B$7:$AP$324,38,0)&gt;0,VLOOKUP($G236,'[1]I.'!$B$7:$AP$324,38,0),""))</f>
        <v>0</v>
      </c>
      <c r="Q236" s="72">
        <f t="shared" si="92"/>
        <v>0</v>
      </c>
      <c r="R236" s="69"/>
      <c r="S236" s="70">
        <f>IF(R236="","",IF(VLOOKUP($G236,'[1]II.'!$B$7:$AO$324,38,0)&gt;0,VLOOKUP($G236,'[1]II.'!$B$7:$AO$324,38,0),""))</f>
        <v>0</v>
      </c>
      <c r="T236" s="72">
        <f t="shared" si="93"/>
        <v>0</v>
      </c>
      <c r="U236" s="69"/>
      <c r="V236" s="70">
        <f>IF(U236="","",IF(VLOOKUP($G236,'[1]III.'!$B$7:$AO$324,38,0)&gt;0,VLOOKUP($G236,'[1]III.'!$B$7:$AO$324,38,0),""))</f>
        <v>0</v>
      </c>
      <c r="W236" s="72">
        <f aca="true" t="shared" si="94" ref="W236:W237">IF(OR(ISNUMBER(VLOOKUP(V236,$AE$4:$AG$99,2,0)),ISTEXT(VLOOKUP(V236,$AE$4:$AG$99,2,0))),VLOOKUP(V236,$AE$4:$AG$99,2,0),0)</f>
        <v>0</v>
      </c>
      <c r="X236" s="73"/>
      <c r="Y236" s="70">
        <f>IF(X236="","",IF(VLOOKUP($G236,'[1]IV.'!$B$7:$AP$324,39,0)&gt;0,VLOOKUP($G236,'[1]IV.'!$B$7:$AP$324,39,0),""))</f>
        <v>0</v>
      </c>
      <c r="Z236" s="72">
        <f t="shared" si="81"/>
        <v>0</v>
      </c>
      <c r="AA236" s="74"/>
      <c r="AB236" s="70">
        <f>IF(AA236="","",IF(VLOOKUP($G236,'[1]V.'!$B$7:$AO$324,38,0)&gt;0,VLOOKUP($G236,'[1]V.'!$B$7:$AO$324,38,0),""))</f>
        <v>0</v>
      </c>
      <c r="AC236" s="72">
        <f t="shared" si="82"/>
        <v>0</v>
      </c>
      <c r="AD236" s="276" t="e">
        <f>#N/A</f>
        <v>#N/A</v>
      </c>
      <c r="AH236" s="3">
        <f t="shared" si="5"/>
        <v>0</v>
      </c>
    </row>
    <row r="237" spans="1:34" ht="15" customHeight="1" hidden="1">
      <c r="A237" s="268">
        <v>26</v>
      </c>
      <c r="B237" s="60">
        <f t="shared" si="72"/>
        <v>0</v>
      </c>
      <c r="C237" s="60">
        <f t="shared" si="73"/>
        <v>0</v>
      </c>
      <c r="D237" s="60">
        <f t="shared" si="74"/>
        <v>0</v>
      </c>
      <c r="E237" s="60">
        <f t="shared" si="75"/>
        <v>0</v>
      </c>
      <c r="F237" s="60">
        <f t="shared" si="76"/>
        <v>0</v>
      </c>
      <c r="G237" s="180">
        <v>217</v>
      </c>
      <c r="H237" s="62" t="s">
        <v>471</v>
      </c>
      <c r="I237" s="63" t="s">
        <v>417</v>
      </c>
      <c r="J237" s="64">
        <v>2001</v>
      </c>
      <c r="K237" s="65"/>
      <c r="L237" s="66" t="s">
        <v>25</v>
      </c>
      <c r="M237" s="182" t="s">
        <v>258</v>
      </c>
      <c r="N237" s="364">
        <f t="shared" si="77"/>
        <v>0</v>
      </c>
      <c r="O237" s="80"/>
      <c r="P237" s="70">
        <f>IF(O237="","",IF(VLOOKUP($G237,'[1]I.'!$B$7:$AP$324,38,0)&gt;0,VLOOKUP($G237,'[1]I.'!$B$7:$AP$324,38,0),""))</f>
        <v>0</v>
      </c>
      <c r="Q237" s="72">
        <f t="shared" si="92"/>
        <v>0</v>
      </c>
      <c r="R237" s="81"/>
      <c r="S237" s="70">
        <f>IF(R237="","",IF(VLOOKUP($G237,'[1]II.'!$B$7:$AO$324,38,0)&gt;0,VLOOKUP($G237,'[1]II.'!$B$7:$AO$324,38,0),""))</f>
        <v>0</v>
      </c>
      <c r="T237" s="72">
        <f t="shared" si="93"/>
        <v>0</v>
      </c>
      <c r="U237" s="69"/>
      <c r="V237" s="70">
        <f>IF(U237="","",IF(VLOOKUP($G237,'[1]III.'!$B$7:$AO$324,38,0)&gt;0,VLOOKUP($G237,'[1]III.'!$B$7:$AO$324,38,0),""))</f>
        <v>0</v>
      </c>
      <c r="W237" s="72">
        <f t="shared" si="94"/>
        <v>0</v>
      </c>
      <c r="X237" s="73"/>
      <c r="Y237" s="70">
        <f>IF(X237="","",IF(VLOOKUP($G237,'[1]IV.'!$B$7:$AP$324,39,0)&gt;0,VLOOKUP($G237,'[1]IV.'!$B$7:$AP$324,39,0),""))</f>
        <v>0</v>
      </c>
      <c r="Z237" s="72">
        <f t="shared" si="81"/>
        <v>0</v>
      </c>
      <c r="AA237" s="74"/>
      <c r="AB237" s="70">
        <f>IF(AA237="","",IF(VLOOKUP($G237,'[1]V.'!$B$7:$AO$324,38,0)&gt;0,VLOOKUP($G237,'[1]V.'!$B$7:$AO$324,38,0),""))</f>
        <v>0</v>
      </c>
      <c r="AC237" s="72">
        <f t="shared" si="82"/>
        <v>0</v>
      </c>
      <c r="AD237" s="276" t="e">
        <f>#N/A</f>
        <v>#N/A</v>
      </c>
      <c r="AH237" s="3">
        <f t="shared" si="5"/>
        <v>0</v>
      </c>
    </row>
    <row r="238" spans="1:34" ht="15" customHeight="1" hidden="1">
      <c r="A238" s="268">
        <v>27</v>
      </c>
      <c r="B238" s="60">
        <f t="shared" si="72"/>
        <v>0</v>
      </c>
      <c r="C238" s="60">
        <f t="shared" si="73"/>
        <v>0</v>
      </c>
      <c r="D238" s="60">
        <f t="shared" si="74"/>
        <v>0</v>
      </c>
      <c r="E238" s="60">
        <f t="shared" si="75"/>
        <v>0</v>
      </c>
      <c r="F238" s="60">
        <f t="shared" si="76"/>
        <v>0</v>
      </c>
      <c r="G238" s="180">
        <v>216</v>
      </c>
      <c r="H238" s="62" t="s">
        <v>649</v>
      </c>
      <c r="I238" s="63" t="s">
        <v>650</v>
      </c>
      <c r="J238" s="64">
        <v>2001</v>
      </c>
      <c r="K238" s="65"/>
      <c r="L238" s="66" t="s">
        <v>651</v>
      </c>
      <c r="M238" s="182" t="s">
        <v>120</v>
      </c>
      <c r="N238" s="364">
        <f t="shared" si="77"/>
        <v>0</v>
      </c>
      <c r="O238" s="80"/>
      <c r="P238" s="70">
        <f>IF(O238="","",IF(VLOOKUP($G238,'[1]I.'!$B$7:$AP$324,38,0)&gt;0,VLOOKUP($G238,'[1]I.'!$B$7:$AP$324,38,0),""))</f>
        <v>0</v>
      </c>
      <c r="Q238" s="72">
        <f aca="true" t="shared" si="95" ref="Q238:Q261">IF(ISNUMBER(VLOOKUP(P238,$AE$4:$AG$99,2,0)),VLOOKUP(P238,$AE$4:$AG$99,2,0),0)</f>
        <v>0</v>
      </c>
      <c r="R238" s="81"/>
      <c r="S238" s="70">
        <f>IF(R238="","",IF(VLOOKUP($G238,'[1]II.'!$B$7:$AO$324,38,0)&gt;0,VLOOKUP($G238,'[1]II.'!$B$7:$AO$324,38,0),""))</f>
        <v>0</v>
      </c>
      <c r="T238" s="72">
        <f aca="true" t="shared" si="96" ref="T238:T261">IF(ISNUMBER(VLOOKUP(S238,$AE$4:$AG$99,2,0)),VLOOKUP(S238,$AE$4:$AG$99,2,0),0)</f>
        <v>0</v>
      </c>
      <c r="U238" s="69"/>
      <c r="V238" s="70">
        <f>IF(U238="","",IF(VLOOKUP($G238,'[1]III.'!$B$7:$AO$324,38,0)&gt;0,VLOOKUP($G238,'[1]III.'!$B$7:$AO$324,38,0),""))</f>
        <v>0</v>
      </c>
      <c r="W238" s="72">
        <f aca="true" t="shared" si="97" ref="W238:W261">IF(ISNUMBER(VLOOKUP(V238,$AE$4:$AG$99,2,0)),VLOOKUP(V238,$AE$4:$AG$99,2,0),0)</f>
        <v>0</v>
      </c>
      <c r="X238" s="73"/>
      <c r="Y238" s="70">
        <f>IF(X238="","",IF(VLOOKUP($G238,'[1]IV.'!$B$7:$AP$324,39,0)&gt;0,VLOOKUP($G238,'[1]IV.'!$B$7:$AP$324,39,0),""))</f>
        <v>0</v>
      </c>
      <c r="Z238" s="72">
        <f t="shared" si="81"/>
        <v>0</v>
      </c>
      <c r="AA238" s="74"/>
      <c r="AB238" s="70">
        <f>IF(AA238="","",IF(VLOOKUP($G238,'[1]V.'!$B$7:$AO$324,38,0)&gt;0,VLOOKUP($G238,'[1]V.'!$B$7:$AO$324,38,0),""))</f>
        <v>0</v>
      </c>
      <c r="AC238" s="72">
        <f t="shared" si="82"/>
        <v>0</v>
      </c>
      <c r="AD238" s="276" t="e">
        <f>#N/A</f>
        <v>#N/A</v>
      </c>
      <c r="AH238" s="3">
        <f t="shared" si="5"/>
        <v>0</v>
      </c>
    </row>
    <row r="239" spans="1:34" ht="15" customHeight="1" hidden="1">
      <c r="A239" s="268">
        <v>28</v>
      </c>
      <c r="B239" s="60">
        <f t="shared" si="72"/>
        <v>0</v>
      </c>
      <c r="C239" s="60">
        <f t="shared" si="73"/>
        <v>0</v>
      </c>
      <c r="D239" s="60">
        <f t="shared" si="74"/>
        <v>0</v>
      </c>
      <c r="E239" s="60">
        <f t="shared" si="75"/>
        <v>0</v>
      </c>
      <c r="F239" s="60">
        <f t="shared" si="76"/>
        <v>0</v>
      </c>
      <c r="G239" s="180">
        <v>228</v>
      </c>
      <c r="H239" s="89"/>
      <c r="I239" s="336"/>
      <c r="J239" s="64"/>
      <c r="K239" s="65"/>
      <c r="L239" s="66"/>
      <c r="M239" s="182"/>
      <c r="N239" s="364">
        <f t="shared" si="77"/>
        <v>0</v>
      </c>
      <c r="O239" s="80"/>
      <c r="P239" s="70">
        <f>IF(O239="","",IF(VLOOKUP($G239,'[1]I.'!$B$7:$AP$324,38,0)&gt;0,VLOOKUP($G239,'[1]I.'!$B$7:$AP$324,38,0),""))</f>
        <v>0</v>
      </c>
      <c r="Q239" s="72">
        <f t="shared" si="95"/>
        <v>0</v>
      </c>
      <c r="R239" s="69"/>
      <c r="S239" s="70">
        <f>IF(R239="","",IF(VLOOKUP($G239,'[1]II.'!$B$7:$AO$324,38,0)&gt;0,VLOOKUP($G239,'[1]II.'!$B$7:$AO$324,38,0),""))</f>
        <v>0</v>
      </c>
      <c r="T239" s="72">
        <f t="shared" si="96"/>
        <v>0</v>
      </c>
      <c r="U239" s="69"/>
      <c r="V239" s="70">
        <f>IF(U239="","",IF(VLOOKUP($G239,'[1]III.'!$B$7:$AO$324,38,0)&gt;0,VLOOKUP($G239,'[1]III.'!$B$7:$AO$324,38,0),""))</f>
        <v>0</v>
      </c>
      <c r="W239" s="72">
        <f t="shared" si="97"/>
        <v>0</v>
      </c>
      <c r="X239" s="73"/>
      <c r="Y239" s="70">
        <f>IF(X239="","",IF(VLOOKUP($G239,'[1]IV.'!$B$7:$AP$324,39,0)&gt;0,VLOOKUP($G239,'[1]IV.'!$B$7:$AP$324,39,0),""))</f>
        <v>0</v>
      </c>
      <c r="Z239" s="72">
        <f t="shared" si="81"/>
        <v>0</v>
      </c>
      <c r="AA239" s="74"/>
      <c r="AB239" s="70">
        <f>IF(AA239="","",IF(VLOOKUP($G239,'[1]V.'!$B$7:$AO$324,38,0)&gt;0,VLOOKUP($G239,'[1]V.'!$B$7:$AO$324,38,0),""))</f>
        <v>0</v>
      </c>
      <c r="AC239" s="72">
        <f t="shared" si="82"/>
        <v>0</v>
      </c>
      <c r="AD239" s="276" t="e">
        <f>#N/A</f>
        <v>#N/A</v>
      </c>
      <c r="AH239" s="3">
        <f t="shared" si="5"/>
        <v>0</v>
      </c>
    </row>
    <row r="240" spans="1:34" ht="15" customHeight="1" hidden="1">
      <c r="A240" s="268">
        <v>29</v>
      </c>
      <c r="B240" s="60">
        <f t="shared" si="72"/>
        <v>0</v>
      </c>
      <c r="C240" s="60">
        <f t="shared" si="73"/>
        <v>0</v>
      </c>
      <c r="D240" s="60">
        <f t="shared" si="74"/>
        <v>0</v>
      </c>
      <c r="E240" s="60">
        <f t="shared" si="75"/>
        <v>0</v>
      </c>
      <c r="F240" s="60">
        <f t="shared" si="76"/>
        <v>0</v>
      </c>
      <c r="G240" s="180">
        <v>229</v>
      </c>
      <c r="H240" s="89"/>
      <c r="I240" s="336"/>
      <c r="J240" s="64"/>
      <c r="K240" s="65"/>
      <c r="L240" s="66"/>
      <c r="M240" s="182"/>
      <c r="N240" s="364">
        <f t="shared" si="77"/>
        <v>0</v>
      </c>
      <c r="O240" s="80"/>
      <c r="P240" s="70">
        <f>IF(O240="","",IF(VLOOKUP($G240,'[1]I.'!$B$7:$AP$324,38,0)&gt;0,VLOOKUP($G240,'[1]I.'!$B$7:$AP$324,38,0),""))</f>
        <v>0</v>
      </c>
      <c r="Q240" s="72">
        <f t="shared" si="95"/>
        <v>0</v>
      </c>
      <c r="R240" s="69"/>
      <c r="S240" s="70">
        <f>IF(R240="","",IF(VLOOKUP($G240,'[1]II.'!$B$7:$AO$324,38,0)&gt;0,VLOOKUP($G240,'[1]II.'!$B$7:$AO$324,38,0),""))</f>
        <v>0</v>
      </c>
      <c r="T240" s="72">
        <f t="shared" si="96"/>
        <v>0</v>
      </c>
      <c r="U240" s="69"/>
      <c r="V240" s="70">
        <f>IF(U240="","",IF(VLOOKUP($G240,'[1]III.'!$B$7:$AO$324,38,0)&gt;0,VLOOKUP($G240,'[1]III.'!$B$7:$AO$324,38,0),""))</f>
        <v>0</v>
      </c>
      <c r="W240" s="72">
        <f t="shared" si="97"/>
        <v>0</v>
      </c>
      <c r="X240" s="73"/>
      <c r="Y240" s="70">
        <f>IF(X240="","",IF(VLOOKUP($G240,'[1]IV.'!$B$7:$AP$324,39,0)&gt;0,VLOOKUP($G240,'[1]IV.'!$B$7:$AP$324,39,0),""))</f>
        <v>0</v>
      </c>
      <c r="Z240" s="72">
        <f t="shared" si="81"/>
        <v>0</v>
      </c>
      <c r="AA240" s="74"/>
      <c r="AB240" s="70">
        <f>IF(AA240="","",IF(VLOOKUP($G240,'[1]V.'!$B$7:$AO$324,38,0)&gt;0,VLOOKUP($G240,'[1]V.'!$B$7:$AO$324,38,0),""))</f>
        <v>0</v>
      </c>
      <c r="AC240" s="72">
        <f t="shared" si="82"/>
        <v>0</v>
      </c>
      <c r="AD240" s="276" t="e">
        <f>#N/A</f>
        <v>#N/A</v>
      </c>
      <c r="AH240" s="3">
        <f t="shared" si="5"/>
        <v>0</v>
      </c>
    </row>
    <row r="241" spans="1:34" ht="15" customHeight="1" hidden="1">
      <c r="A241" s="268">
        <v>30</v>
      </c>
      <c r="B241" s="60">
        <f t="shared" si="72"/>
        <v>0</v>
      </c>
      <c r="C241" s="60">
        <f t="shared" si="73"/>
        <v>0</v>
      </c>
      <c r="D241" s="60">
        <f t="shared" si="74"/>
        <v>0</v>
      </c>
      <c r="E241" s="60">
        <f t="shared" si="75"/>
        <v>0</v>
      </c>
      <c r="F241" s="60">
        <f t="shared" si="76"/>
        <v>0</v>
      </c>
      <c r="G241" s="180">
        <v>230</v>
      </c>
      <c r="H241" s="89"/>
      <c r="I241" s="336"/>
      <c r="J241" s="64"/>
      <c r="K241" s="65"/>
      <c r="L241" s="66"/>
      <c r="M241" s="182"/>
      <c r="N241" s="364">
        <f t="shared" si="77"/>
        <v>0</v>
      </c>
      <c r="O241" s="80"/>
      <c r="P241" s="70">
        <f>IF(O241="","",IF(VLOOKUP($G241,'[1]I.'!$B$7:$AP$324,38,0)&gt;0,VLOOKUP($G241,'[1]I.'!$B$7:$AP$324,38,0),""))</f>
        <v>0</v>
      </c>
      <c r="Q241" s="72">
        <f t="shared" si="95"/>
        <v>0</v>
      </c>
      <c r="R241" s="69"/>
      <c r="S241" s="70">
        <f>IF(R241="","",IF(VLOOKUP($G241,'[1]II.'!$B$7:$AO$324,38,0)&gt;0,VLOOKUP($G241,'[1]II.'!$B$7:$AO$324,38,0),""))</f>
        <v>0</v>
      </c>
      <c r="T241" s="72">
        <f t="shared" si="96"/>
        <v>0</v>
      </c>
      <c r="U241" s="69"/>
      <c r="V241" s="70">
        <f>IF(U241="","",IF(VLOOKUP($G241,'[1]III.'!$B$7:$AO$324,38,0)&gt;0,VLOOKUP($G241,'[1]III.'!$B$7:$AO$324,38,0),""))</f>
        <v>0</v>
      </c>
      <c r="W241" s="72">
        <f t="shared" si="97"/>
        <v>0</v>
      </c>
      <c r="X241" s="73"/>
      <c r="Y241" s="70">
        <f>IF(X241="","",IF(VLOOKUP($G241,'[1]IV.'!$B$7:$AP$324,39,0)&gt;0,VLOOKUP($G241,'[1]IV.'!$B$7:$AP$324,39,0),""))</f>
        <v>0</v>
      </c>
      <c r="Z241" s="72">
        <f t="shared" si="81"/>
        <v>0</v>
      </c>
      <c r="AA241" s="74"/>
      <c r="AB241" s="70">
        <f>IF(AA241="","",IF(VLOOKUP($G241,'[1]V.'!$B$7:$AO$324,38,0)&gt;0,VLOOKUP($G241,'[1]V.'!$B$7:$AO$324,38,0),""))</f>
        <v>0</v>
      </c>
      <c r="AC241" s="72">
        <f t="shared" si="82"/>
        <v>0</v>
      </c>
      <c r="AD241" s="276" t="e">
        <f>#N/A</f>
        <v>#N/A</v>
      </c>
      <c r="AH241" s="3">
        <f t="shared" si="5"/>
        <v>0</v>
      </c>
    </row>
    <row r="242" spans="1:34" ht="15" customHeight="1" hidden="1">
      <c r="A242" s="268">
        <v>31</v>
      </c>
      <c r="B242" s="60">
        <f t="shared" si="72"/>
        <v>0</v>
      </c>
      <c r="C242" s="60">
        <f t="shared" si="73"/>
        <v>0</v>
      </c>
      <c r="D242" s="60">
        <f t="shared" si="74"/>
        <v>0</v>
      </c>
      <c r="E242" s="60">
        <f t="shared" si="75"/>
        <v>0</v>
      </c>
      <c r="F242" s="60">
        <f t="shared" si="76"/>
        <v>0</v>
      </c>
      <c r="G242" s="180">
        <v>231</v>
      </c>
      <c r="H242" s="89"/>
      <c r="I242" s="336"/>
      <c r="J242" s="64"/>
      <c r="K242" s="65"/>
      <c r="L242" s="66"/>
      <c r="M242" s="182"/>
      <c r="N242" s="364">
        <f t="shared" si="77"/>
        <v>0</v>
      </c>
      <c r="O242" s="80"/>
      <c r="P242" s="70">
        <f>IF(O242="","",IF(VLOOKUP($G242,'[1]I.'!$B$7:$AP$324,38,0)&gt;0,VLOOKUP($G242,'[1]I.'!$B$7:$AP$324,38,0),""))</f>
        <v>0</v>
      </c>
      <c r="Q242" s="72">
        <f t="shared" si="95"/>
        <v>0</v>
      </c>
      <c r="R242" s="69"/>
      <c r="S242" s="70">
        <f>IF(R242="","",IF(VLOOKUP($G242,'[1]II.'!$B$7:$AO$324,38,0)&gt;0,VLOOKUP($G242,'[1]II.'!$B$7:$AO$324,38,0),""))</f>
        <v>0</v>
      </c>
      <c r="T242" s="72">
        <f t="shared" si="96"/>
        <v>0</v>
      </c>
      <c r="U242" s="69"/>
      <c r="V242" s="70">
        <f>IF(U242="","",IF(VLOOKUP($G242,'[1]III.'!$B$7:$AO$324,38,0)&gt;0,VLOOKUP($G242,'[1]III.'!$B$7:$AO$324,38,0),""))</f>
        <v>0</v>
      </c>
      <c r="W242" s="72">
        <f t="shared" si="97"/>
        <v>0</v>
      </c>
      <c r="X242" s="73"/>
      <c r="Y242" s="70">
        <f>IF(X242="","",IF(VLOOKUP($G242,'[1]IV.'!$B$7:$AP$324,39,0)&gt;0,VLOOKUP($G242,'[1]IV.'!$B$7:$AP$324,39,0),""))</f>
        <v>0</v>
      </c>
      <c r="Z242" s="72">
        <f t="shared" si="81"/>
        <v>0</v>
      </c>
      <c r="AA242" s="74"/>
      <c r="AB242" s="70">
        <f>IF(AA242="","",IF(VLOOKUP($G242,'[1]V.'!$B$7:$AO$324,38,0)&gt;0,VLOOKUP($G242,'[1]V.'!$B$7:$AO$324,38,0),""))</f>
        <v>0</v>
      </c>
      <c r="AC242" s="72">
        <f t="shared" si="82"/>
        <v>0</v>
      </c>
      <c r="AD242" s="276" t="e">
        <f>#N/A</f>
        <v>#N/A</v>
      </c>
      <c r="AH242" s="3">
        <f t="shared" si="5"/>
        <v>0</v>
      </c>
    </row>
    <row r="243" spans="1:34" ht="15" customHeight="1" hidden="1">
      <c r="A243" s="268">
        <v>32</v>
      </c>
      <c r="B243" s="60">
        <f t="shared" si="72"/>
        <v>0</v>
      </c>
      <c r="C243" s="60">
        <f t="shared" si="73"/>
        <v>0</v>
      </c>
      <c r="D243" s="60">
        <f t="shared" si="74"/>
        <v>0</v>
      </c>
      <c r="E243" s="60">
        <f t="shared" si="75"/>
        <v>0</v>
      </c>
      <c r="F243" s="60">
        <f t="shared" si="76"/>
        <v>0</v>
      </c>
      <c r="G243" s="180">
        <v>232</v>
      </c>
      <c r="H243" s="378"/>
      <c r="I243" s="336"/>
      <c r="J243" s="64"/>
      <c r="K243" s="65"/>
      <c r="L243" s="66"/>
      <c r="M243" s="182"/>
      <c r="N243" s="364">
        <f t="shared" si="77"/>
        <v>0</v>
      </c>
      <c r="O243" s="80"/>
      <c r="P243" s="70">
        <f>IF(O243="","",IF(VLOOKUP($G243,'[1]I.'!$B$7:$AP$324,38,0)&gt;0,VLOOKUP($G243,'[1]I.'!$B$7:$AP$324,38,0),""))</f>
        <v>0</v>
      </c>
      <c r="Q243" s="72">
        <f t="shared" si="95"/>
        <v>0</v>
      </c>
      <c r="R243" s="69"/>
      <c r="S243" s="70">
        <f>IF(R243="","",IF(VLOOKUP($G243,'[1]II.'!$B$7:$AO$324,38,0)&gt;0,VLOOKUP($G243,'[1]II.'!$B$7:$AO$324,38,0),""))</f>
        <v>0</v>
      </c>
      <c r="T243" s="72">
        <f t="shared" si="96"/>
        <v>0</v>
      </c>
      <c r="U243" s="69"/>
      <c r="V243" s="70">
        <f>IF(U243="","",IF(VLOOKUP($G243,'[1]III.'!$B$7:$AO$324,38,0)&gt;0,VLOOKUP($G243,'[1]III.'!$B$7:$AO$324,38,0),""))</f>
        <v>0</v>
      </c>
      <c r="W243" s="72">
        <f t="shared" si="97"/>
        <v>0</v>
      </c>
      <c r="X243" s="73"/>
      <c r="Y243" s="70">
        <f>IF(X243="","",IF(VLOOKUP($G243,'[1]IV.'!$B$7:$AP$324,39,0)&gt;0,VLOOKUP($G243,'[1]IV.'!$B$7:$AP$324,39,0),""))</f>
        <v>0</v>
      </c>
      <c r="Z243" s="72">
        <f t="shared" si="81"/>
        <v>0</v>
      </c>
      <c r="AA243" s="74"/>
      <c r="AB243" s="70">
        <f>IF(AA243="","",IF(VLOOKUP($G243,'[1]V.'!$B$7:$AO$324,38,0)&gt;0,VLOOKUP($G243,'[1]V.'!$B$7:$AO$324,38,0),""))</f>
        <v>0</v>
      </c>
      <c r="AC243" s="72">
        <f t="shared" si="82"/>
        <v>0</v>
      </c>
      <c r="AD243" s="276" t="e">
        <f>#N/A</f>
        <v>#N/A</v>
      </c>
      <c r="AH243" s="3">
        <f t="shared" si="5"/>
        <v>0</v>
      </c>
    </row>
    <row r="244" spans="1:34" ht="15" customHeight="1" hidden="1">
      <c r="A244" s="268">
        <v>33</v>
      </c>
      <c r="B244" s="60">
        <f t="shared" si="72"/>
        <v>0</v>
      </c>
      <c r="C244" s="60">
        <f t="shared" si="73"/>
        <v>0</v>
      </c>
      <c r="D244" s="60">
        <f t="shared" si="74"/>
        <v>0</v>
      </c>
      <c r="E244" s="60">
        <f t="shared" si="75"/>
        <v>0</v>
      </c>
      <c r="F244" s="60">
        <f t="shared" si="76"/>
        <v>0</v>
      </c>
      <c r="G244" s="180">
        <v>233</v>
      </c>
      <c r="H244" s="378"/>
      <c r="I244" s="336"/>
      <c r="J244" s="64"/>
      <c r="K244" s="65"/>
      <c r="L244" s="66"/>
      <c r="M244" s="182"/>
      <c r="N244" s="364">
        <f t="shared" si="77"/>
        <v>0</v>
      </c>
      <c r="O244" s="80"/>
      <c r="P244" s="70">
        <f>IF(O244="","",IF(VLOOKUP($G244,'[1]I.'!$B$7:$AP$324,38,0)&gt;0,VLOOKUP($G244,'[1]I.'!$B$7:$AP$324,38,0),""))</f>
        <v>0</v>
      </c>
      <c r="Q244" s="72">
        <f t="shared" si="95"/>
        <v>0</v>
      </c>
      <c r="R244" s="69"/>
      <c r="S244" s="70">
        <f>IF(R244="","",IF(VLOOKUP($G244,'[1]II.'!$B$7:$AO$324,38,0)&gt;0,VLOOKUP($G244,'[1]II.'!$B$7:$AO$324,38,0),""))</f>
        <v>0</v>
      </c>
      <c r="T244" s="72">
        <f t="shared" si="96"/>
        <v>0</v>
      </c>
      <c r="U244" s="69"/>
      <c r="V244" s="70">
        <f>IF(U244="","",IF(VLOOKUP($G244,'[1]III.'!$B$7:$AO$324,38,0)&gt;0,VLOOKUP($G244,'[1]III.'!$B$7:$AO$324,38,0),""))</f>
        <v>0</v>
      </c>
      <c r="W244" s="72">
        <f t="shared" si="97"/>
        <v>0</v>
      </c>
      <c r="X244" s="73"/>
      <c r="Y244" s="70">
        <f>IF(X244="","",IF(VLOOKUP($G244,'[1]IV.'!$B$7:$AP$324,39,0)&gt;0,VLOOKUP($G244,'[1]IV.'!$B$7:$AP$324,39,0),""))</f>
        <v>0</v>
      </c>
      <c r="Z244" s="72">
        <f t="shared" si="81"/>
        <v>0</v>
      </c>
      <c r="AA244" s="74"/>
      <c r="AB244" s="70">
        <f>IF(AA244="","",IF(VLOOKUP($G244,'[1]V.'!$B$7:$AO$324,38,0)&gt;0,VLOOKUP($G244,'[1]V.'!$B$7:$AO$324,38,0),""))</f>
        <v>0</v>
      </c>
      <c r="AC244" s="72">
        <f t="shared" si="82"/>
        <v>0</v>
      </c>
      <c r="AD244" s="276" t="e">
        <f>#N/A</f>
        <v>#N/A</v>
      </c>
      <c r="AH244" s="3">
        <f t="shared" si="5"/>
        <v>0</v>
      </c>
    </row>
    <row r="245" spans="1:34" ht="15" customHeight="1" hidden="1">
      <c r="A245" s="268">
        <v>34</v>
      </c>
      <c r="B245" s="60">
        <f t="shared" si="72"/>
        <v>0</v>
      </c>
      <c r="C245" s="60">
        <f t="shared" si="73"/>
        <v>0</v>
      </c>
      <c r="D245" s="60">
        <f t="shared" si="74"/>
        <v>0</v>
      </c>
      <c r="E245" s="60">
        <f t="shared" si="75"/>
        <v>0</v>
      </c>
      <c r="F245" s="60">
        <f t="shared" si="76"/>
        <v>0</v>
      </c>
      <c r="G245" s="180">
        <v>234</v>
      </c>
      <c r="H245" s="378"/>
      <c r="I245" s="336"/>
      <c r="J245" s="64"/>
      <c r="K245" s="65"/>
      <c r="L245" s="66"/>
      <c r="M245" s="182"/>
      <c r="N245" s="364">
        <f t="shared" si="77"/>
        <v>0</v>
      </c>
      <c r="O245" s="80"/>
      <c r="P245" s="70">
        <f>IF(O245="","",IF(VLOOKUP($G245,'[1]I.'!$B$7:$AP$324,38,0)&gt;0,VLOOKUP($G245,'[1]I.'!$B$7:$AP$324,38,0),""))</f>
        <v>0</v>
      </c>
      <c r="Q245" s="72">
        <f t="shared" si="95"/>
        <v>0</v>
      </c>
      <c r="R245" s="69"/>
      <c r="S245" s="70">
        <f>IF(R245="","",IF(VLOOKUP($G245,'[1]II.'!$B$7:$AO$324,38,0)&gt;0,VLOOKUP($G245,'[1]II.'!$B$7:$AO$324,38,0),""))</f>
        <v>0</v>
      </c>
      <c r="T245" s="72">
        <f t="shared" si="96"/>
        <v>0</v>
      </c>
      <c r="U245" s="69"/>
      <c r="V245" s="70">
        <f>IF(U245="","",IF(VLOOKUP($G245,'[1]III.'!$B$7:$AO$324,38,0)&gt;0,VLOOKUP($G245,'[1]III.'!$B$7:$AO$324,38,0),""))</f>
        <v>0</v>
      </c>
      <c r="W245" s="72">
        <f t="shared" si="97"/>
        <v>0</v>
      </c>
      <c r="X245" s="73"/>
      <c r="Y245" s="70">
        <f>IF(X245="","",IF(VLOOKUP($G245,'[1]IV.'!$B$7:$AP$324,39,0)&gt;0,VLOOKUP($G245,'[1]IV.'!$B$7:$AP$324,39,0),""))</f>
        <v>0</v>
      </c>
      <c r="Z245" s="72">
        <f t="shared" si="81"/>
        <v>0</v>
      </c>
      <c r="AA245" s="74"/>
      <c r="AB245" s="70">
        <f>IF(AA245="","",IF(VLOOKUP($G245,'[1]V.'!$B$7:$AO$324,38,0)&gt;0,VLOOKUP($G245,'[1]V.'!$B$7:$AO$324,38,0),""))</f>
        <v>0</v>
      </c>
      <c r="AC245" s="72">
        <f t="shared" si="82"/>
        <v>0</v>
      </c>
      <c r="AD245" s="276" t="e">
        <f>#N/A</f>
        <v>#N/A</v>
      </c>
      <c r="AH245" s="3">
        <f t="shared" si="5"/>
        <v>0</v>
      </c>
    </row>
    <row r="246" spans="1:34" ht="15" customHeight="1" hidden="1">
      <c r="A246" s="268">
        <v>35</v>
      </c>
      <c r="B246" s="60">
        <f t="shared" si="72"/>
        <v>0</v>
      </c>
      <c r="C246" s="60">
        <f t="shared" si="73"/>
        <v>0</v>
      </c>
      <c r="D246" s="60">
        <f t="shared" si="74"/>
        <v>0</v>
      </c>
      <c r="E246" s="60">
        <f t="shared" si="75"/>
        <v>0</v>
      </c>
      <c r="F246" s="60">
        <f t="shared" si="76"/>
        <v>0</v>
      </c>
      <c r="G246" s="180">
        <v>235</v>
      </c>
      <c r="H246" s="378"/>
      <c r="I246" s="336"/>
      <c r="J246" s="64"/>
      <c r="K246" s="65"/>
      <c r="L246" s="66"/>
      <c r="M246" s="182"/>
      <c r="N246" s="364">
        <f t="shared" si="77"/>
        <v>0</v>
      </c>
      <c r="O246" s="80"/>
      <c r="P246" s="70">
        <f>IF(O246="","",IF(VLOOKUP($G246,'[1]I.'!$B$7:$AP$324,38,0)&gt;0,VLOOKUP($G246,'[1]I.'!$B$7:$AP$324,38,0),""))</f>
        <v>0</v>
      </c>
      <c r="Q246" s="72">
        <f t="shared" si="95"/>
        <v>0</v>
      </c>
      <c r="R246" s="69"/>
      <c r="S246" s="70">
        <f>IF(R246="","",IF(VLOOKUP($G246,'[1]II.'!$B$7:$AO$324,38,0)&gt;0,VLOOKUP($G246,'[1]II.'!$B$7:$AO$324,38,0),""))</f>
        <v>0</v>
      </c>
      <c r="T246" s="72">
        <f t="shared" si="96"/>
        <v>0</v>
      </c>
      <c r="U246" s="69"/>
      <c r="V246" s="70">
        <f>IF(U246="","",IF(VLOOKUP($G246,'[1]III.'!$B$7:$AO$324,38,0)&gt;0,VLOOKUP($G246,'[1]III.'!$B$7:$AO$324,38,0),""))</f>
        <v>0</v>
      </c>
      <c r="W246" s="72">
        <f t="shared" si="97"/>
        <v>0</v>
      </c>
      <c r="X246" s="73"/>
      <c r="Y246" s="70">
        <f>IF(X246="","",IF(VLOOKUP($G246,'[1]IV.'!$B$7:$AP$324,39,0)&gt;0,VLOOKUP($G246,'[1]IV.'!$B$7:$AP$324,39,0),""))</f>
        <v>0</v>
      </c>
      <c r="Z246" s="72">
        <f t="shared" si="81"/>
        <v>0</v>
      </c>
      <c r="AA246" s="74"/>
      <c r="AB246" s="70">
        <f>IF(AA246="","",IF(VLOOKUP($G246,'[1]V.'!$B$7:$AO$324,38,0)&gt;0,VLOOKUP($G246,'[1]V.'!$B$7:$AO$324,38,0),""))</f>
        <v>0</v>
      </c>
      <c r="AC246" s="72">
        <f t="shared" si="82"/>
        <v>0</v>
      </c>
      <c r="AD246" s="276" t="e">
        <f>#N/A</f>
        <v>#N/A</v>
      </c>
      <c r="AH246" s="3">
        <f t="shared" si="5"/>
        <v>0</v>
      </c>
    </row>
    <row r="247" spans="1:34" ht="15" customHeight="1" hidden="1">
      <c r="A247" s="268">
        <v>36</v>
      </c>
      <c r="B247" s="60">
        <f t="shared" si="72"/>
        <v>0</v>
      </c>
      <c r="C247" s="60">
        <f t="shared" si="73"/>
        <v>0</v>
      </c>
      <c r="D247" s="60">
        <f t="shared" si="74"/>
        <v>0</v>
      </c>
      <c r="E247" s="60">
        <f t="shared" si="75"/>
        <v>0</v>
      </c>
      <c r="F247" s="60">
        <f t="shared" si="76"/>
        <v>0</v>
      </c>
      <c r="G247" s="180">
        <v>236</v>
      </c>
      <c r="H247" s="378"/>
      <c r="I247" s="336"/>
      <c r="J247" s="64"/>
      <c r="K247" s="65"/>
      <c r="L247" s="66"/>
      <c r="M247" s="182"/>
      <c r="N247" s="364">
        <f t="shared" si="77"/>
        <v>0</v>
      </c>
      <c r="O247" s="80"/>
      <c r="P247" s="70">
        <f>IF(O247="","",IF(VLOOKUP($G247,'[1]I.'!$B$7:$AP$324,38,0)&gt;0,VLOOKUP($G247,'[1]I.'!$B$7:$AP$324,38,0),""))</f>
        <v>0</v>
      </c>
      <c r="Q247" s="72">
        <f t="shared" si="95"/>
        <v>0</v>
      </c>
      <c r="R247" s="69"/>
      <c r="S247" s="70">
        <f>IF(R247="","",IF(VLOOKUP($G247,'[1]II.'!$B$7:$AO$324,38,0)&gt;0,VLOOKUP($G247,'[1]II.'!$B$7:$AO$324,38,0),""))</f>
        <v>0</v>
      </c>
      <c r="T247" s="72">
        <f t="shared" si="96"/>
        <v>0</v>
      </c>
      <c r="U247" s="69"/>
      <c r="V247" s="70">
        <f>IF(U247="","",IF(VLOOKUP($G247,'[1]III.'!$B$7:$AO$324,38,0)&gt;0,VLOOKUP($G247,'[1]III.'!$B$7:$AO$324,38,0),""))</f>
        <v>0</v>
      </c>
      <c r="W247" s="72">
        <f t="shared" si="97"/>
        <v>0</v>
      </c>
      <c r="X247" s="73"/>
      <c r="Y247" s="70">
        <f>IF(X247="","",IF(VLOOKUP($G247,'[1]IV.'!$B$7:$AP$324,39,0)&gt;0,VLOOKUP($G247,'[1]IV.'!$B$7:$AP$324,39,0),""))</f>
        <v>0</v>
      </c>
      <c r="Z247" s="72">
        <f t="shared" si="81"/>
        <v>0</v>
      </c>
      <c r="AA247" s="74"/>
      <c r="AB247" s="70">
        <f>IF(AA247="","",IF(VLOOKUP($G247,'[1]V.'!$B$7:$AO$324,38,0)&gt;0,VLOOKUP($G247,'[1]V.'!$B$7:$AO$324,38,0),""))</f>
        <v>0</v>
      </c>
      <c r="AC247" s="72">
        <f t="shared" si="82"/>
        <v>0</v>
      </c>
      <c r="AD247" s="276" t="e">
        <f>#N/A</f>
        <v>#N/A</v>
      </c>
      <c r="AH247" s="3">
        <f t="shared" si="5"/>
        <v>0</v>
      </c>
    </row>
    <row r="248" spans="1:34" ht="15" customHeight="1" hidden="1">
      <c r="A248" s="268">
        <v>37</v>
      </c>
      <c r="B248" s="60">
        <f t="shared" si="72"/>
        <v>0</v>
      </c>
      <c r="C248" s="60">
        <f t="shared" si="73"/>
        <v>0</v>
      </c>
      <c r="D248" s="60">
        <f t="shared" si="74"/>
        <v>0</v>
      </c>
      <c r="E248" s="60">
        <f t="shared" si="75"/>
        <v>0</v>
      </c>
      <c r="F248" s="60">
        <f t="shared" si="76"/>
        <v>0</v>
      </c>
      <c r="G248" s="180">
        <v>237</v>
      </c>
      <c r="H248" s="378"/>
      <c r="I248" s="336"/>
      <c r="J248" s="64"/>
      <c r="K248" s="65"/>
      <c r="L248" s="66"/>
      <c r="M248" s="182"/>
      <c r="N248" s="364">
        <f t="shared" si="77"/>
        <v>0</v>
      </c>
      <c r="O248" s="80"/>
      <c r="P248" s="70">
        <f>IF(O248="","",IF(VLOOKUP($G248,'[1]I.'!$B$7:$AP$324,38,0)&gt;0,VLOOKUP($G248,'[1]I.'!$B$7:$AP$324,38,0),""))</f>
        <v>0</v>
      </c>
      <c r="Q248" s="72">
        <f t="shared" si="95"/>
        <v>0</v>
      </c>
      <c r="R248" s="69"/>
      <c r="S248" s="70">
        <f>IF(R248="","",IF(VLOOKUP($G248,'[1]II.'!$B$7:$AO$324,38,0)&gt;0,VLOOKUP($G248,'[1]II.'!$B$7:$AO$324,38,0),""))</f>
        <v>0</v>
      </c>
      <c r="T248" s="72">
        <f t="shared" si="96"/>
        <v>0</v>
      </c>
      <c r="U248" s="69"/>
      <c r="V248" s="70">
        <f>IF(U248="","",IF(VLOOKUP($G248,'[1]III.'!$B$7:$AO$324,38,0)&gt;0,VLOOKUP($G248,'[1]III.'!$B$7:$AO$324,38,0),""))</f>
        <v>0</v>
      </c>
      <c r="W248" s="72">
        <f t="shared" si="97"/>
        <v>0</v>
      </c>
      <c r="X248" s="73"/>
      <c r="Y248" s="70">
        <f>IF(X248="","",IF(VLOOKUP($G248,'[1]IV.'!$B$7:$AP$324,39,0)&gt;0,VLOOKUP($G248,'[1]IV.'!$B$7:$AP$324,39,0),""))</f>
        <v>0</v>
      </c>
      <c r="Z248" s="72">
        <f t="shared" si="81"/>
        <v>0</v>
      </c>
      <c r="AA248" s="74"/>
      <c r="AB248" s="70">
        <f>IF(AA248="","",IF(VLOOKUP($G248,'[1]V.'!$B$7:$AO$324,38,0)&gt;0,VLOOKUP($G248,'[1]V.'!$B$7:$AO$324,38,0),""))</f>
        <v>0</v>
      </c>
      <c r="AC248" s="72">
        <f t="shared" si="82"/>
        <v>0</v>
      </c>
      <c r="AD248" s="276" t="e">
        <f>#N/A</f>
        <v>#N/A</v>
      </c>
      <c r="AH248" s="3">
        <f t="shared" si="5"/>
        <v>0</v>
      </c>
    </row>
    <row r="249" spans="1:34" ht="15" customHeight="1" hidden="1">
      <c r="A249" s="268">
        <v>38</v>
      </c>
      <c r="B249" s="60">
        <f t="shared" si="72"/>
        <v>0</v>
      </c>
      <c r="C249" s="60">
        <f t="shared" si="73"/>
        <v>0</v>
      </c>
      <c r="D249" s="60">
        <f t="shared" si="74"/>
        <v>0</v>
      </c>
      <c r="E249" s="60">
        <f t="shared" si="75"/>
        <v>0</v>
      </c>
      <c r="F249" s="60">
        <f t="shared" si="76"/>
        <v>0</v>
      </c>
      <c r="G249" s="180">
        <v>238</v>
      </c>
      <c r="H249" s="378"/>
      <c r="I249" s="336"/>
      <c r="J249" s="64"/>
      <c r="K249" s="65"/>
      <c r="L249" s="66"/>
      <c r="M249" s="182"/>
      <c r="N249" s="364">
        <f t="shared" si="77"/>
        <v>0</v>
      </c>
      <c r="O249" s="80"/>
      <c r="P249" s="70">
        <f>IF(O249="","",IF(VLOOKUP($G249,'[1]I.'!$B$7:$AP$324,38,0)&gt;0,VLOOKUP($G249,'[1]I.'!$B$7:$AP$324,38,0),""))</f>
        <v>0</v>
      </c>
      <c r="Q249" s="72">
        <f t="shared" si="95"/>
        <v>0</v>
      </c>
      <c r="R249" s="69"/>
      <c r="S249" s="70">
        <f>IF(R249="","",IF(VLOOKUP($G249,'[1]II.'!$B$7:$AO$324,38,0)&gt;0,VLOOKUP($G249,'[1]II.'!$B$7:$AO$324,38,0),""))</f>
        <v>0</v>
      </c>
      <c r="T249" s="72">
        <f t="shared" si="96"/>
        <v>0</v>
      </c>
      <c r="U249" s="69"/>
      <c r="V249" s="70">
        <f>IF(U249="","",IF(VLOOKUP($G249,'[1]III.'!$B$7:$AO$324,38,0)&gt;0,VLOOKUP($G249,'[1]III.'!$B$7:$AO$324,38,0),""))</f>
        <v>0</v>
      </c>
      <c r="W249" s="72">
        <f t="shared" si="97"/>
        <v>0</v>
      </c>
      <c r="X249" s="73"/>
      <c r="Y249" s="70">
        <f>IF(X249="","",IF(VLOOKUP($G249,'[1]IV.'!$B$7:$AP$324,39,0)&gt;0,VLOOKUP($G249,'[1]IV.'!$B$7:$AP$324,39,0),""))</f>
        <v>0</v>
      </c>
      <c r="Z249" s="72">
        <f t="shared" si="81"/>
        <v>0</v>
      </c>
      <c r="AA249" s="74"/>
      <c r="AB249" s="70">
        <f>IF(AA249="","",IF(VLOOKUP($G249,'[1]V.'!$B$7:$AO$324,38,0)&gt;0,VLOOKUP($G249,'[1]V.'!$B$7:$AO$324,38,0),""))</f>
        <v>0</v>
      </c>
      <c r="AC249" s="72">
        <f t="shared" si="82"/>
        <v>0</v>
      </c>
      <c r="AD249" s="276" t="e">
        <f>#N/A</f>
        <v>#N/A</v>
      </c>
      <c r="AH249" s="3">
        <f t="shared" si="5"/>
        <v>0</v>
      </c>
    </row>
    <row r="250" spans="1:34" ht="15" customHeight="1" hidden="1">
      <c r="A250" s="268">
        <v>39</v>
      </c>
      <c r="B250" s="60">
        <f t="shared" si="72"/>
        <v>0</v>
      </c>
      <c r="C250" s="60">
        <f t="shared" si="73"/>
        <v>0</v>
      </c>
      <c r="D250" s="60">
        <f t="shared" si="74"/>
        <v>0</v>
      </c>
      <c r="E250" s="60">
        <f t="shared" si="75"/>
        <v>0</v>
      </c>
      <c r="F250" s="60">
        <f t="shared" si="76"/>
        <v>0</v>
      </c>
      <c r="G250" s="180">
        <v>239</v>
      </c>
      <c r="H250" s="378"/>
      <c r="I250" s="336"/>
      <c r="J250" s="64"/>
      <c r="K250" s="65"/>
      <c r="L250" s="66"/>
      <c r="M250" s="182"/>
      <c r="N250" s="364">
        <f t="shared" si="77"/>
        <v>0</v>
      </c>
      <c r="O250" s="80"/>
      <c r="P250" s="70">
        <f>IF(O250="","",IF(VLOOKUP($G250,'[1]I.'!$B$7:$AP$324,38,0)&gt;0,VLOOKUP($G250,'[1]I.'!$B$7:$AP$324,38,0),""))</f>
        <v>0</v>
      </c>
      <c r="Q250" s="72">
        <f t="shared" si="95"/>
        <v>0</v>
      </c>
      <c r="R250" s="69"/>
      <c r="S250" s="70">
        <f>IF(R250="","",IF(VLOOKUP($G250,'[1]II.'!$B$7:$AO$324,38,0)&gt;0,VLOOKUP($G250,'[1]II.'!$B$7:$AO$324,38,0),""))</f>
        <v>0</v>
      </c>
      <c r="T250" s="72">
        <f t="shared" si="96"/>
        <v>0</v>
      </c>
      <c r="U250" s="69"/>
      <c r="V250" s="70">
        <f>IF(U250="","",IF(VLOOKUP($G250,'[1]III.'!$B$7:$AO$324,38,0)&gt;0,VLOOKUP($G250,'[1]III.'!$B$7:$AO$324,38,0),""))</f>
        <v>0</v>
      </c>
      <c r="W250" s="72">
        <f t="shared" si="97"/>
        <v>0</v>
      </c>
      <c r="X250" s="73"/>
      <c r="Y250" s="70">
        <f>IF(X250="","",IF(VLOOKUP($G250,'[1]IV.'!$B$7:$AP$324,39,0)&gt;0,VLOOKUP($G250,'[1]IV.'!$B$7:$AP$324,39,0),""))</f>
        <v>0</v>
      </c>
      <c r="Z250" s="72">
        <f t="shared" si="81"/>
        <v>0</v>
      </c>
      <c r="AA250" s="74"/>
      <c r="AB250" s="70">
        <f>IF(AA250="","",IF(VLOOKUP($G250,'[1]V.'!$B$7:$AO$324,38,0)&gt;0,VLOOKUP($G250,'[1]V.'!$B$7:$AO$324,38,0),""))</f>
        <v>0</v>
      </c>
      <c r="AC250" s="72">
        <f t="shared" si="82"/>
        <v>0</v>
      </c>
      <c r="AD250" s="276" t="e">
        <f>#N/A</f>
        <v>#N/A</v>
      </c>
      <c r="AH250" s="3">
        <f t="shared" si="5"/>
        <v>0</v>
      </c>
    </row>
    <row r="251" spans="1:34" ht="15" customHeight="1" hidden="1">
      <c r="A251" s="268">
        <v>40</v>
      </c>
      <c r="B251" s="60">
        <f t="shared" si="72"/>
        <v>0</v>
      </c>
      <c r="C251" s="60">
        <f t="shared" si="73"/>
        <v>0</v>
      </c>
      <c r="D251" s="60">
        <f t="shared" si="74"/>
        <v>0</v>
      </c>
      <c r="E251" s="60">
        <f t="shared" si="75"/>
        <v>0</v>
      </c>
      <c r="F251" s="60">
        <f t="shared" si="76"/>
        <v>0</v>
      </c>
      <c r="G251" s="180">
        <v>240</v>
      </c>
      <c r="H251" s="378"/>
      <c r="I251" s="336"/>
      <c r="J251" s="64"/>
      <c r="K251" s="65"/>
      <c r="L251" s="66"/>
      <c r="M251" s="182"/>
      <c r="N251" s="364">
        <f t="shared" si="77"/>
        <v>0</v>
      </c>
      <c r="O251" s="80"/>
      <c r="P251" s="70">
        <f>IF(O251="","",IF(VLOOKUP($G251,'[1]I.'!$B$7:$AP$324,38,0)&gt;0,VLOOKUP($G251,'[1]I.'!$B$7:$AP$324,38,0),""))</f>
        <v>0</v>
      </c>
      <c r="Q251" s="72">
        <f t="shared" si="95"/>
        <v>0</v>
      </c>
      <c r="R251" s="69"/>
      <c r="S251" s="70">
        <f>IF(R251="","",IF(VLOOKUP($G251,'[1]II.'!$B$7:$AO$324,38,0)&gt;0,VLOOKUP($G251,'[1]II.'!$B$7:$AO$324,38,0),""))</f>
        <v>0</v>
      </c>
      <c r="T251" s="72">
        <f t="shared" si="96"/>
        <v>0</v>
      </c>
      <c r="U251" s="69"/>
      <c r="V251" s="70">
        <f>IF(U251="","",IF(VLOOKUP($G251,'[1]III.'!$B$7:$AO$324,38,0)&gt;0,VLOOKUP($G251,'[1]III.'!$B$7:$AO$324,38,0),""))</f>
        <v>0</v>
      </c>
      <c r="W251" s="72">
        <f t="shared" si="97"/>
        <v>0</v>
      </c>
      <c r="X251" s="73"/>
      <c r="Y251" s="70">
        <f>IF(X251="","",IF(VLOOKUP($G251,'[1]IV.'!$B$7:$AP$324,39,0)&gt;0,VLOOKUP($G251,'[1]IV.'!$B$7:$AP$324,39,0),""))</f>
        <v>0</v>
      </c>
      <c r="Z251" s="72">
        <f t="shared" si="81"/>
        <v>0</v>
      </c>
      <c r="AA251" s="74"/>
      <c r="AB251" s="70">
        <f>IF(AA251="","",IF(VLOOKUP($G251,'[1]V.'!$B$7:$AO$324,38,0)&gt;0,VLOOKUP($G251,'[1]V.'!$B$7:$AO$324,38,0),""))</f>
        <v>0</v>
      </c>
      <c r="AC251" s="72">
        <f t="shared" si="82"/>
        <v>0</v>
      </c>
      <c r="AD251" s="276" t="e">
        <f>#N/A</f>
        <v>#N/A</v>
      </c>
      <c r="AH251" s="3">
        <f t="shared" si="5"/>
        <v>0</v>
      </c>
    </row>
    <row r="252" spans="1:34" ht="15" customHeight="1" hidden="1">
      <c r="A252" s="268">
        <v>41</v>
      </c>
      <c r="B252" s="60">
        <f t="shared" si="72"/>
        <v>0</v>
      </c>
      <c r="C252" s="60">
        <f t="shared" si="73"/>
        <v>0</v>
      </c>
      <c r="D252" s="60">
        <f t="shared" si="74"/>
        <v>0</v>
      </c>
      <c r="E252" s="60">
        <f t="shared" si="75"/>
        <v>0</v>
      </c>
      <c r="F252" s="60">
        <f t="shared" si="76"/>
        <v>0</v>
      </c>
      <c r="G252" s="180">
        <v>241</v>
      </c>
      <c r="H252" s="378"/>
      <c r="I252" s="336"/>
      <c r="J252" s="64"/>
      <c r="K252" s="65"/>
      <c r="L252" s="66"/>
      <c r="M252" s="182"/>
      <c r="N252" s="364">
        <f t="shared" si="77"/>
        <v>0</v>
      </c>
      <c r="O252" s="80"/>
      <c r="P252" s="70">
        <f>IF(O252="","",IF(VLOOKUP($G252,'[1]I.'!$B$7:$AP$324,38,0)&gt;0,VLOOKUP($G252,'[1]I.'!$B$7:$AP$324,38,0),""))</f>
        <v>0</v>
      </c>
      <c r="Q252" s="72">
        <f t="shared" si="95"/>
        <v>0</v>
      </c>
      <c r="R252" s="69"/>
      <c r="S252" s="70">
        <f>IF(R252="","",IF(VLOOKUP($G252,'[1]II.'!$B$7:$AO$324,38,0)&gt;0,VLOOKUP($G252,'[1]II.'!$B$7:$AO$324,38,0),""))</f>
        <v>0</v>
      </c>
      <c r="T252" s="72">
        <f t="shared" si="96"/>
        <v>0</v>
      </c>
      <c r="U252" s="69"/>
      <c r="V252" s="70">
        <f>IF(U252="","",IF(VLOOKUP($G252,'[1]III.'!$B$7:$AO$324,38,0)&gt;0,VLOOKUP($G252,'[1]III.'!$B$7:$AO$324,38,0),""))</f>
        <v>0</v>
      </c>
      <c r="W252" s="72">
        <f t="shared" si="97"/>
        <v>0</v>
      </c>
      <c r="X252" s="73"/>
      <c r="Y252" s="70">
        <f>IF(X252="","",IF(VLOOKUP($G252,'[1]IV.'!$B$7:$AP$324,39,0)&gt;0,VLOOKUP($G252,'[1]IV.'!$B$7:$AP$324,39,0),""))</f>
        <v>0</v>
      </c>
      <c r="Z252" s="72">
        <f t="shared" si="81"/>
        <v>0</v>
      </c>
      <c r="AA252" s="74"/>
      <c r="AB252" s="70">
        <f>IF(AA252="","",IF(VLOOKUP($G252,'[1]V.'!$B$7:$AO$324,38,0)&gt;0,VLOOKUP($G252,'[1]V.'!$B$7:$AO$324,38,0),""))</f>
        <v>0</v>
      </c>
      <c r="AC252" s="72">
        <f t="shared" si="82"/>
        <v>0</v>
      </c>
      <c r="AD252" s="276" t="e">
        <f>#N/A</f>
        <v>#N/A</v>
      </c>
      <c r="AH252" s="3">
        <f t="shared" si="5"/>
        <v>0</v>
      </c>
    </row>
    <row r="253" spans="1:34" ht="15" customHeight="1" hidden="1">
      <c r="A253" s="268">
        <v>42</v>
      </c>
      <c r="B253" s="60">
        <f t="shared" si="72"/>
        <v>0</v>
      </c>
      <c r="C253" s="60">
        <f t="shared" si="73"/>
        <v>0</v>
      </c>
      <c r="D253" s="60">
        <f t="shared" si="74"/>
        <v>0</v>
      </c>
      <c r="E253" s="60">
        <f t="shared" si="75"/>
        <v>0</v>
      </c>
      <c r="F253" s="60">
        <f t="shared" si="76"/>
        <v>0</v>
      </c>
      <c r="G253" s="180">
        <v>242</v>
      </c>
      <c r="H253" s="378"/>
      <c r="I253" s="336"/>
      <c r="J253" s="64"/>
      <c r="K253" s="65"/>
      <c r="L253" s="66"/>
      <c r="M253" s="182"/>
      <c r="N253" s="364">
        <f t="shared" si="77"/>
        <v>0</v>
      </c>
      <c r="O253" s="80"/>
      <c r="P253" s="70">
        <f>IF(O253="","",IF(VLOOKUP($G253,'[1]I.'!$B$7:$AP$324,38,0)&gt;0,VLOOKUP($G253,'[1]I.'!$B$7:$AP$324,38,0),""))</f>
        <v>0</v>
      </c>
      <c r="Q253" s="72">
        <f t="shared" si="95"/>
        <v>0</v>
      </c>
      <c r="R253" s="69"/>
      <c r="S253" s="70">
        <f>IF(R253="","",IF(VLOOKUP($G253,'[1]II.'!$B$7:$AO$324,38,0)&gt;0,VLOOKUP($G253,'[1]II.'!$B$7:$AO$324,38,0),""))</f>
        <v>0</v>
      </c>
      <c r="T253" s="72">
        <f t="shared" si="96"/>
        <v>0</v>
      </c>
      <c r="U253" s="69"/>
      <c r="V253" s="70">
        <f>IF(U253="","",IF(VLOOKUP($G253,'[1]III.'!$B$7:$AO$324,38,0)&gt;0,VLOOKUP($G253,'[1]III.'!$B$7:$AO$324,38,0),""))</f>
        <v>0</v>
      </c>
      <c r="W253" s="72">
        <f t="shared" si="97"/>
        <v>0</v>
      </c>
      <c r="X253" s="73"/>
      <c r="Y253" s="70">
        <f>IF(X253="","",IF(VLOOKUP($G253,'[1]IV.'!$B$7:$AP$324,39,0)&gt;0,VLOOKUP($G253,'[1]IV.'!$B$7:$AP$324,39,0),""))</f>
        <v>0</v>
      </c>
      <c r="Z253" s="72">
        <f t="shared" si="81"/>
        <v>0</v>
      </c>
      <c r="AA253" s="74"/>
      <c r="AB253" s="70">
        <f>IF(AA253="","",IF(VLOOKUP($G253,'[1]V.'!$B$7:$AO$324,38,0)&gt;0,VLOOKUP($G253,'[1]V.'!$B$7:$AO$324,38,0),""))</f>
        <v>0</v>
      </c>
      <c r="AC253" s="72">
        <f t="shared" si="82"/>
        <v>0</v>
      </c>
      <c r="AD253" s="276" t="e">
        <f>#N/A</f>
        <v>#N/A</v>
      </c>
      <c r="AH253" s="3">
        <f t="shared" si="5"/>
        <v>0</v>
      </c>
    </row>
    <row r="254" spans="1:34" ht="15" customHeight="1" hidden="1">
      <c r="A254" s="268">
        <v>43</v>
      </c>
      <c r="B254" s="60">
        <f t="shared" si="72"/>
        <v>0</v>
      </c>
      <c r="C254" s="60">
        <f t="shared" si="73"/>
        <v>0</v>
      </c>
      <c r="D254" s="60">
        <f t="shared" si="74"/>
        <v>0</v>
      </c>
      <c r="E254" s="60">
        <f t="shared" si="75"/>
        <v>0</v>
      </c>
      <c r="F254" s="60">
        <f t="shared" si="76"/>
        <v>0</v>
      </c>
      <c r="G254" s="180">
        <v>243</v>
      </c>
      <c r="H254" s="378"/>
      <c r="I254" s="336"/>
      <c r="J254" s="64"/>
      <c r="K254" s="65"/>
      <c r="L254" s="66"/>
      <c r="M254" s="182"/>
      <c r="N254" s="364">
        <f t="shared" si="77"/>
        <v>0</v>
      </c>
      <c r="O254" s="80"/>
      <c r="P254" s="70">
        <f>IF(O254="","",IF(VLOOKUP($G254,'[1]I.'!$B$7:$AP$324,38,0)&gt;0,VLOOKUP($G254,'[1]I.'!$B$7:$AP$324,38,0),""))</f>
        <v>0</v>
      </c>
      <c r="Q254" s="72">
        <f t="shared" si="95"/>
        <v>0</v>
      </c>
      <c r="R254" s="69"/>
      <c r="S254" s="70">
        <f>IF(R254="","",IF(VLOOKUP($G254,'[1]II.'!$B$7:$AO$324,38,0)&gt;0,VLOOKUP($G254,'[1]II.'!$B$7:$AO$324,38,0),""))</f>
        <v>0</v>
      </c>
      <c r="T254" s="72">
        <f t="shared" si="96"/>
        <v>0</v>
      </c>
      <c r="U254" s="69"/>
      <c r="V254" s="70">
        <f>IF(U254="","",IF(VLOOKUP($G254,'[1]III.'!$B$7:$AO$324,38,0)&gt;0,VLOOKUP($G254,'[1]III.'!$B$7:$AO$324,38,0),""))</f>
        <v>0</v>
      </c>
      <c r="W254" s="72">
        <f t="shared" si="97"/>
        <v>0</v>
      </c>
      <c r="X254" s="73"/>
      <c r="Y254" s="70">
        <f>IF(X254="","",IF(VLOOKUP($G254,'[1]IV.'!$B$7:$AP$324,39,0)&gt;0,VLOOKUP($G254,'[1]IV.'!$B$7:$AP$324,39,0),""))</f>
        <v>0</v>
      </c>
      <c r="Z254" s="72">
        <f t="shared" si="81"/>
        <v>0</v>
      </c>
      <c r="AA254" s="74"/>
      <c r="AB254" s="70">
        <f>IF(AA254="","",IF(VLOOKUP($G254,'[1]V.'!$B$7:$AO$324,38,0)&gt;0,VLOOKUP($G254,'[1]V.'!$B$7:$AO$324,38,0),""))</f>
        <v>0</v>
      </c>
      <c r="AC254" s="72">
        <f t="shared" si="82"/>
        <v>0</v>
      </c>
      <c r="AD254" s="276" t="e">
        <f>#N/A</f>
        <v>#N/A</v>
      </c>
      <c r="AH254" s="3">
        <f t="shared" si="5"/>
        <v>0</v>
      </c>
    </row>
    <row r="255" spans="1:34" ht="15" customHeight="1" hidden="1">
      <c r="A255" s="268">
        <v>44</v>
      </c>
      <c r="B255" s="60">
        <f t="shared" si="72"/>
        <v>0</v>
      </c>
      <c r="C255" s="60">
        <f t="shared" si="73"/>
        <v>0</v>
      </c>
      <c r="D255" s="60">
        <f t="shared" si="74"/>
        <v>0</v>
      </c>
      <c r="E255" s="60">
        <f t="shared" si="75"/>
        <v>0</v>
      </c>
      <c r="F255" s="60">
        <f t="shared" si="76"/>
        <v>0</v>
      </c>
      <c r="G255" s="180">
        <v>244</v>
      </c>
      <c r="H255" s="378"/>
      <c r="I255" s="336"/>
      <c r="J255" s="64"/>
      <c r="K255" s="65"/>
      <c r="L255" s="66"/>
      <c r="M255" s="182"/>
      <c r="N255" s="364">
        <f t="shared" si="77"/>
        <v>0</v>
      </c>
      <c r="O255" s="80"/>
      <c r="P255" s="70">
        <f>IF(O255="","",IF(VLOOKUP($G255,'[1]I.'!$B$7:$AP$324,38,0)&gt;0,VLOOKUP($G255,'[1]I.'!$B$7:$AP$324,38,0),""))</f>
        <v>0</v>
      </c>
      <c r="Q255" s="72">
        <f t="shared" si="95"/>
        <v>0</v>
      </c>
      <c r="R255" s="69"/>
      <c r="S255" s="70">
        <f>IF(R255="","",IF(VLOOKUP($G255,'[1]II.'!$B$7:$AO$324,38,0)&gt;0,VLOOKUP($G255,'[1]II.'!$B$7:$AO$324,38,0),""))</f>
        <v>0</v>
      </c>
      <c r="T255" s="72">
        <f t="shared" si="96"/>
        <v>0</v>
      </c>
      <c r="U255" s="69"/>
      <c r="V255" s="70">
        <f>IF(U255="","",IF(VLOOKUP($G255,'[1]III.'!$B$7:$AO$324,38,0)&gt;0,VLOOKUP($G255,'[1]III.'!$B$7:$AO$324,38,0),""))</f>
        <v>0</v>
      </c>
      <c r="W255" s="72">
        <f t="shared" si="97"/>
        <v>0</v>
      </c>
      <c r="X255" s="73"/>
      <c r="Y255" s="70">
        <f>IF(X255="","",IF(VLOOKUP($G255,'[1]IV.'!$B$7:$AP$324,39,0)&gt;0,VLOOKUP($G255,'[1]IV.'!$B$7:$AP$324,39,0),""))</f>
        <v>0</v>
      </c>
      <c r="Z255" s="72">
        <f t="shared" si="81"/>
        <v>0</v>
      </c>
      <c r="AA255" s="74"/>
      <c r="AB255" s="70">
        <f>IF(AA255="","",IF(VLOOKUP($G255,'[1]V.'!$B$7:$AO$324,38,0)&gt;0,VLOOKUP($G255,'[1]V.'!$B$7:$AO$324,38,0),""))</f>
        <v>0</v>
      </c>
      <c r="AC255" s="72">
        <f t="shared" si="82"/>
        <v>0</v>
      </c>
      <c r="AD255" s="276" t="e">
        <f>#N/A</f>
        <v>#N/A</v>
      </c>
      <c r="AH255" s="3">
        <f t="shared" si="5"/>
        <v>0</v>
      </c>
    </row>
    <row r="256" spans="1:34" ht="15" customHeight="1" hidden="1">
      <c r="A256" s="268">
        <v>45</v>
      </c>
      <c r="B256" s="60">
        <f t="shared" si="72"/>
        <v>0</v>
      </c>
      <c r="C256" s="60">
        <f t="shared" si="73"/>
        <v>0</v>
      </c>
      <c r="D256" s="60">
        <f t="shared" si="74"/>
        <v>0</v>
      </c>
      <c r="E256" s="60">
        <f t="shared" si="75"/>
        <v>0</v>
      </c>
      <c r="F256" s="60">
        <f t="shared" si="76"/>
        <v>0</v>
      </c>
      <c r="G256" s="180">
        <v>245</v>
      </c>
      <c r="H256" s="378"/>
      <c r="I256" s="336"/>
      <c r="J256" s="64"/>
      <c r="K256" s="65"/>
      <c r="L256" s="66"/>
      <c r="M256" s="182"/>
      <c r="N256" s="364">
        <f t="shared" si="77"/>
        <v>0</v>
      </c>
      <c r="O256" s="80"/>
      <c r="P256" s="70">
        <f>IF(O256="","",IF(VLOOKUP($G256,'[1]I.'!$B$7:$AP$324,38,0)&gt;0,VLOOKUP($G256,'[1]I.'!$B$7:$AP$324,38,0),""))</f>
        <v>0</v>
      </c>
      <c r="Q256" s="72">
        <f t="shared" si="95"/>
        <v>0</v>
      </c>
      <c r="R256" s="69"/>
      <c r="S256" s="70">
        <f>IF(R256="","",IF(VLOOKUP($G256,'[1]II.'!$B$7:$AO$324,38,0)&gt;0,VLOOKUP($G256,'[1]II.'!$B$7:$AO$324,38,0),""))</f>
        <v>0</v>
      </c>
      <c r="T256" s="72">
        <f t="shared" si="96"/>
        <v>0</v>
      </c>
      <c r="U256" s="69"/>
      <c r="V256" s="70">
        <f>IF(U256="","",IF(VLOOKUP($G256,'[1]III.'!$B$7:$AO$324,38,0)&gt;0,VLOOKUP($G256,'[1]III.'!$B$7:$AO$324,38,0),""))</f>
        <v>0</v>
      </c>
      <c r="W256" s="72">
        <f t="shared" si="97"/>
        <v>0</v>
      </c>
      <c r="X256" s="73"/>
      <c r="Y256" s="70">
        <f>IF(X256="","",IF(VLOOKUP($G256,'[1]IV.'!$B$7:$AP$324,39,0)&gt;0,VLOOKUP($G256,'[1]IV.'!$B$7:$AP$324,39,0),""))</f>
        <v>0</v>
      </c>
      <c r="Z256" s="72">
        <f t="shared" si="81"/>
        <v>0</v>
      </c>
      <c r="AA256" s="74"/>
      <c r="AB256" s="70">
        <f>IF(AA256="","",IF(VLOOKUP($G256,'[1]V.'!$B$7:$AO$324,38,0)&gt;0,VLOOKUP($G256,'[1]V.'!$B$7:$AO$324,38,0),""))</f>
        <v>0</v>
      </c>
      <c r="AC256" s="72">
        <f t="shared" si="82"/>
        <v>0</v>
      </c>
      <c r="AD256" s="276" t="e">
        <f>#N/A</f>
        <v>#N/A</v>
      </c>
      <c r="AH256" s="3">
        <f t="shared" si="5"/>
        <v>0</v>
      </c>
    </row>
    <row r="257" spans="1:34" ht="15" customHeight="1" hidden="1">
      <c r="A257" s="268">
        <v>46</v>
      </c>
      <c r="B257" s="60">
        <f t="shared" si="72"/>
        <v>0</v>
      </c>
      <c r="C257" s="60">
        <f t="shared" si="73"/>
        <v>0</v>
      </c>
      <c r="D257" s="60">
        <f t="shared" si="74"/>
        <v>0</v>
      </c>
      <c r="E257" s="60">
        <f t="shared" si="75"/>
        <v>0</v>
      </c>
      <c r="F257" s="60">
        <f t="shared" si="76"/>
        <v>0</v>
      </c>
      <c r="G257" s="180">
        <v>246</v>
      </c>
      <c r="H257" s="378"/>
      <c r="I257" s="336"/>
      <c r="J257" s="64"/>
      <c r="K257" s="65"/>
      <c r="L257" s="66"/>
      <c r="M257" s="182"/>
      <c r="N257" s="364">
        <f t="shared" si="77"/>
        <v>0</v>
      </c>
      <c r="O257" s="80"/>
      <c r="P257" s="70">
        <f>IF(O257="","",IF(VLOOKUP($G257,'[1]I.'!$B$7:$AP$324,38,0)&gt;0,VLOOKUP($G257,'[1]I.'!$B$7:$AP$324,38,0),""))</f>
        <v>0</v>
      </c>
      <c r="Q257" s="72">
        <f t="shared" si="95"/>
        <v>0</v>
      </c>
      <c r="R257" s="69"/>
      <c r="S257" s="70">
        <f>IF(R257="","",IF(VLOOKUP($G257,'[1]II.'!$B$7:$AO$324,38,0)&gt;0,VLOOKUP($G257,'[1]II.'!$B$7:$AO$324,38,0),""))</f>
        <v>0</v>
      </c>
      <c r="T257" s="72">
        <f t="shared" si="96"/>
        <v>0</v>
      </c>
      <c r="U257" s="69"/>
      <c r="V257" s="70">
        <f>IF(U257="","",IF(VLOOKUP($G257,'[1]III.'!$B$7:$AO$324,38,0)&gt;0,VLOOKUP($G257,'[1]III.'!$B$7:$AO$324,38,0),""))</f>
        <v>0</v>
      </c>
      <c r="W257" s="72">
        <f t="shared" si="97"/>
        <v>0</v>
      </c>
      <c r="X257" s="73"/>
      <c r="Y257" s="70">
        <f>IF(X257="","",IF(VLOOKUP($G257,'[1]IV.'!$B$7:$AP$324,39,0)&gt;0,VLOOKUP($G257,'[1]IV.'!$B$7:$AP$324,39,0),""))</f>
        <v>0</v>
      </c>
      <c r="Z257" s="72">
        <f t="shared" si="81"/>
        <v>0</v>
      </c>
      <c r="AA257" s="74"/>
      <c r="AB257" s="70">
        <f>IF(AA257="","",IF(VLOOKUP($G257,'[1]V.'!$B$7:$AO$324,38,0)&gt;0,VLOOKUP($G257,'[1]V.'!$B$7:$AO$324,38,0),""))</f>
        <v>0</v>
      </c>
      <c r="AC257" s="72">
        <f t="shared" si="82"/>
        <v>0</v>
      </c>
      <c r="AD257" s="276" t="e">
        <f>#N/A</f>
        <v>#N/A</v>
      </c>
      <c r="AH257" s="3">
        <f t="shared" si="5"/>
        <v>0</v>
      </c>
    </row>
    <row r="258" spans="1:34" ht="15" customHeight="1" hidden="1">
      <c r="A258" s="268">
        <v>47</v>
      </c>
      <c r="B258" s="60">
        <f t="shared" si="72"/>
        <v>0</v>
      </c>
      <c r="C258" s="60">
        <f t="shared" si="73"/>
        <v>0</v>
      </c>
      <c r="D258" s="60">
        <f t="shared" si="74"/>
        <v>0</v>
      </c>
      <c r="E258" s="60">
        <f t="shared" si="75"/>
        <v>0</v>
      </c>
      <c r="F258" s="60">
        <f t="shared" si="76"/>
        <v>0</v>
      </c>
      <c r="G258" s="180">
        <v>247</v>
      </c>
      <c r="H258" s="378"/>
      <c r="I258" s="336"/>
      <c r="J258" s="64"/>
      <c r="K258" s="65"/>
      <c r="L258" s="66"/>
      <c r="M258" s="182"/>
      <c r="N258" s="364">
        <f t="shared" si="77"/>
        <v>0</v>
      </c>
      <c r="O258" s="80"/>
      <c r="P258" s="70">
        <f>IF(O258="","",IF(VLOOKUP($G258,'[1]I.'!$B$7:$AP$324,38,0)&gt;0,VLOOKUP($G258,'[1]I.'!$B$7:$AP$324,38,0),""))</f>
        <v>0</v>
      </c>
      <c r="Q258" s="72">
        <f t="shared" si="95"/>
        <v>0</v>
      </c>
      <c r="R258" s="69"/>
      <c r="S258" s="70">
        <f>IF(R258="","",IF(VLOOKUP($G258,'[1]II.'!$B$7:$AO$324,38,0)&gt;0,VLOOKUP($G258,'[1]II.'!$B$7:$AO$324,38,0),""))</f>
        <v>0</v>
      </c>
      <c r="T258" s="72">
        <f t="shared" si="96"/>
        <v>0</v>
      </c>
      <c r="U258" s="69"/>
      <c r="V258" s="70">
        <f>IF(U258="","",IF(VLOOKUP($G258,'[1]III.'!$B$7:$AO$324,38,0)&gt;0,VLOOKUP($G258,'[1]III.'!$B$7:$AO$324,38,0),""))</f>
        <v>0</v>
      </c>
      <c r="W258" s="72">
        <f t="shared" si="97"/>
        <v>0</v>
      </c>
      <c r="X258" s="73"/>
      <c r="Y258" s="70">
        <f>IF(X258="","",IF(VLOOKUP($G258,'[1]IV.'!$B$7:$AP$324,39,0)&gt;0,VLOOKUP($G258,'[1]IV.'!$B$7:$AP$324,39,0),""))</f>
        <v>0</v>
      </c>
      <c r="Z258" s="72">
        <f t="shared" si="81"/>
        <v>0</v>
      </c>
      <c r="AA258" s="74"/>
      <c r="AB258" s="70">
        <f>IF(AA258="","",IF(VLOOKUP($G258,'[1]V.'!$B$7:$AO$324,38,0)&gt;0,VLOOKUP($G258,'[1]V.'!$B$7:$AO$324,38,0),""))</f>
        <v>0</v>
      </c>
      <c r="AC258" s="72">
        <f t="shared" si="82"/>
        <v>0</v>
      </c>
      <c r="AD258" s="276" t="e">
        <f>#N/A</f>
        <v>#N/A</v>
      </c>
      <c r="AH258" s="3">
        <f t="shared" si="5"/>
        <v>0</v>
      </c>
    </row>
    <row r="259" spans="1:34" ht="15" customHeight="1" hidden="1">
      <c r="A259" s="268">
        <v>48</v>
      </c>
      <c r="B259" s="60">
        <f t="shared" si="72"/>
        <v>0</v>
      </c>
      <c r="C259" s="60">
        <f t="shared" si="73"/>
        <v>0</v>
      </c>
      <c r="D259" s="60">
        <f t="shared" si="74"/>
        <v>0</v>
      </c>
      <c r="E259" s="60">
        <f t="shared" si="75"/>
        <v>0</v>
      </c>
      <c r="F259" s="60">
        <f t="shared" si="76"/>
        <v>0</v>
      </c>
      <c r="G259" s="180">
        <v>248</v>
      </c>
      <c r="H259" s="378"/>
      <c r="I259" s="336"/>
      <c r="J259" s="64"/>
      <c r="K259" s="65"/>
      <c r="L259" s="66"/>
      <c r="M259" s="182"/>
      <c r="N259" s="364">
        <f t="shared" si="77"/>
        <v>0</v>
      </c>
      <c r="O259" s="80"/>
      <c r="P259" s="70">
        <f>IF(O259="","",IF(VLOOKUP($G259,'[1]I.'!$B$7:$AP$324,38,0)&gt;0,VLOOKUP($G259,'[1]I.'!$B$7:$AP$324,38,0),""))</f>
        <v>0</v>
      </c>
      <c r="Q259" s="72">
        <f t="shared" si="95"/>
        <v>0</v>
      </c>
      <c r="R259" s="69"/>
      <c r="S259" s="70">
        <f>IF(R259="","",IF(VLOOKUP($G259,'[1]II.'!$B$7:$AO$324,38,0)&gt;0,VLOOKUP($G259,'[1]II.'!$B$7:$AO$324,38,0),""))</f>
        <v>0</v>
      </c>
      <c r="T259" s="72">
        <f t="shared" si="96"/>
        <v>0</v>
      </c>
      <c r="U259" s="69"/>
      <c r="V259" s="70">
        <f>IF(U259="","",IF(VLOOKUP($G259,'[1]III.'!$B$7:$AO$324,38,0)&gt;0,VLOOKUP($G259,'[1]III.'!$B$7:$AO$324,38,0),""))</f>
        <v>0</v>
      </c>
      <c r="W259" s="72">
        <f t="shared" si="97"/>
        <v>0</v>
      </c>
      <c r="X259" s="73"/>
      <c r="Y259" s="70">
        <f>IF(X259="","",IF(VLOOKUP($G259,'[1]IV.'!$B$7:$AP$324,39,0)&gt;0,VLOOKUP($G259,'[1]IV.'!$B$7:$AP$324,39,0),""))</f>
        <v>0</v>
      </c>
      <c r="Z259" s="72">
        <f t="shared" si="81"/>
        <v>0</v>
      </c>
      <c r="AA259" s="74"/>
      <c r="AB259" s="70">
        <f>IF(AA259="","",IF(VLOOKUP($G259,'[1]V.'!$B$7:$AO$324,38,0)&gt;0,VLOOKUP($G259,'[1]V.'!$B$7:$AO$324,38,0),""))</f>
        <v>0</v>
      </c>
      <c r="AC259" s="72">
        <f t="shared" si="82"/>
        <v>0</v>
      </c>
      <c r="AD259" s="276" t="e">
        <f>#N/A</f>
        <v>#N/A</v>
      </c>
      <c r="AH259" s="3">
        <f t="shared" si="5"/>
        <v>0</v>
      </c>
    </row>
    <row r="260" spans="1:34" ht="15" customHeight="1" hidden="1">
      <c r="A260" s="268">
        <v>49</v>
      </c>
      <c r="B260" s="60">
        <f t="shared" si="72"/>
        <v>0</v>
      </c>
      <c r="C260" s="60">
        <f t="shared" si="73"/>
        <v>0</v>
      </c>
      <c r="D260" s="60">
        <f t="shared" si="74"/>
        <v>0</v>
      </c>
      <c r="E260" s="60">
        <f t="shared" si="75"/>
        <v>0</v>
      </c>
      <c r="F260" s="60">
        <f t="shared" si="76"/>
        <v>0</v>
      </c>
      <c r="G260" s="180">
        <v>249</v>
      </c>
      <c r="H260" s="378"/>
      <c r="I260" s="336"/>
      <c r="J260" s="64"/>
      <c r="K260" s="65"/>
      <c r="L260" s="66"/>
      <c r="M260" s="182"/>
      <c r="N260" s="364">
        <f t="shared" si="77"/>
        <v>0</v>
      </c>
      <c r="O260" s="80"/>
      <c r="P260" s="70">
        <f>IF(O260="","",IF(VLOOKUP($G260,'[1]I.'!$B$7:$AP$324,38,0)&gt;0,VLOOKUP($G260,'[1]I.'!$B$7:$AP$324,38,0),""))</f>
        <v>0</v>
      </c>
      <c r="Q260" s="72">
        <f t="shared" si="95"/>
        <v>0</v>
      </c>
      <c r="R260" s="69"/>
      <c r="S260" s="70">
        <f>IF(R260="","",IF(VLOOKUP($G260,'[1]II.'!$B$7:$AO$324,38,0)&gt;0,VLOOKUP($G260,'[1]II.'!$B$7:$AO$324,38,0),""))</f>
        <v>0</v>
      </c>
      <c r="T260" s="72">
        <f t="shared" si="96"/>
        <v>0</v>
      </c>
      <c r="U260" s="69"/>
      <c r="V260" s="70">
        <f>IF(U260="","",IF(VLOOKUP($G260,'[1]III.'!$B$7:$AO$324,38,0)&gt;0,VLOOKUP($G260,'[1]III.'!$B$7:$AO$324,38,0),""))</f>
        <v>0</v>
      </c>
      <c r="W260" s="72">
        <f t="shared" si="97"/>
        <v>0</v>
      </c>
      <c r="X260" s="73"/>
      <c r="Y260" s="70">
        <f>IF(X260="","",IF(VLOOKUP($G260,'[1]IV.'!$B$7:$AP$324,39,0)&gt;0,VLOOKUP($G260,'[1]IV.'!$B$7:$AP$324,39,0),""))</f>
        <v>0</v>
      </c>
      <c r="Z260" s="72">
        <f t="shared" si="81"/>
        <v>0</v>
      </c>
      <c r="AA260" s="74"/>
      <c r="AB260" s="70">
        <f>IF(AA260="","",IF(VLOOKUP($G260,'[1]V.'!$B$7:$AO$324,38,0)&gt;0,VLOOKUP($G260,'[1]V.'!$B$7:$AO$324,38,0),""))</f>
        <v>0</v>
      </c>
      <c r="AC260" s="72">
        <f t="shared" si="82"/>
        <v>0</v>
      </c>
      <c r="AD260" s="276" t="e">
        <f>#N/A</f>
        <v>#N/A</v>
      </c>
      <c r="AH260" s="3">
        <f t="shared" si="5"/>
        <v>0</v>
      </c>
    </row>
    <row r="261" spans="1:34" ht="15" customHeight="1" hidden="1">
      <c r="A261" s="268">
        <v>50</v>
      </c>
      <c r="B261" s="60">
        <f t="shared" si="72"/>
        <v>0</v>
      </c>
      <c r="C261" s="60">
        <f t="shared" si="73"/>
        <v>0</v>
      </c>
      <c r="D261" s="60">
        <f t="shared" si="74"/>
        <v>0</v>
      </c>
      <c r="E261" s="60">
        <f t="shared" si="75"/>
        <v>0</v>
      </c>
      <c r="F261" s="60">
        <f t="shared" si="76"/>
        <v>0</v>
      </c>
      <c r="G261" s="180">
        <v>250</v>
      </c>
      <c r="H261" s="378"/>
      <c r="I261" s="336"/>
      <c r="J261" s="64"/>
      <c r="K261" s="65"/>
      <c r="L261" s="66"/>
      <c r="M261" s="182"/>
      <c r="N261" s="364">
        <f t="shared" si="77"/>
        <v>0</v>
      </c>
      <c r="O261" s="80"/>
      <c r="P261" s="70">
        <f>IF(O261="","",IF(VLOOKUP($G261,'[1]I.'!$B$7:$AP$324,38,0)&gt;0,VLOOKUP($G261,'[1]I.'!$B$7:$AP$324,38,0),""))</f>
        <v>0</v>
      </c>
      <c r="Q261" s="72">
        <f t="shared" si="95"/>
        <v>0</v>
      </c>
      <c r="R261" s="69"/>
      <c r="S261" s="70">
        <f>IF(R261="","",IF(VLOOKUP($G261,'[1]II.'!$B$7:$AO$324,38,0)&gt;0,VLOOKUP($G261,'[1]II.'!$B$7:$AO$324,38,0),""))</f>
        <v>0</v>
      </c>
      <c r="T261" s="72">
        <f t="shared" si="96"/>
        <v>0</v>
      </c>
      <c r="U261" s="69"/>
      <c r="V261" s="70">
        <f>IF(U261="","",IF(VLOOKUP($G261,'[1]III.'!$B$7:$AO$324,38,0)&gt;0,VLOOKUP($G261,'[1]III.'!$B$7:$AO$324,38,0),""))</f>
        <v>0</v>
      </c>
      <c r="W261" s="72">
        <f t="shared" si="97"/>
        <v>0</v>
      </c>
      <c r="X261" s="73"/>
      <c r="Y261" s="70">
        <f>IF(X261="","",IF(VLOOKUP($G261,'[1]IV.'!$B$7:$AP$324,39,0)&gt;0,VLOOKUP($G261,'[1]IV.'!$B$7:$AP$324,39,0),""))</f>
        <v>0</v>
      </c>
      <c r="Z261" s="72">
        <f t="shared" si="81"/>
        <v>0</v>
      </c>
      <c r="AA261" s="74"/>
      <c r="AB261" s="70">
        <f>IF(AA261="","",IF(VLOOKUP($G261,'[1]V.'!$B$7:$AO$324,38,0)&gt;0,VLOOKUP($G261,'[1]V.'!$B$7:$AO$324,38,0),""))</f>
        <v>0</v>
      </c>
      <c r="AC261" s="72">
        <f t="shared" si="82"/>
        <v>0</v>
      </c>
      <c r="AD261" s="276" t="e">
        <f>#N/A</f>
        <v>#N/A</v>
      </c>
      <c r="AH261" s="3">
        <f t="shared" si="5"/>
        <v>0</v>
      </c>
    </row>
    <row r="262" spans="14:30" ht="15" customHeight="1">
      <c r="N262" s="11"/>
      <c r="AD262" s="26" t="s">
        <v>407</v>
      </c>
    </row>
    <row r="263" spans="1:30" ht="15" customHeight="1">
      <c r="A263" s="342" t="s">
        <v>408</v>
      </c>
      <c r="B263" s="342"/>
      <c r="C263" s="342"/>
      <c r="D263" s="342"/>
      <c r="E263" s="342"/>
      <c r="F263" s="342"/>
      <c r="G263" s="342"/>
      <c r="H263" s="342"/>
      <c r="I263" s="342"/>
      <c r="J263" s="343"/>
      <c r="K263" s="344"/>
      <c r="L263" s="345" t="s">
        <v>409</v>
      </c>
      <c r="N263" s="379"/>
      <c r="O263" s="7">
        <f>COUNTIF(O4:O261,"I.")</f>
        <v>43</v>
      </c>
      <c r="P263" s="352"/>
      <c r="R263" s="10">
        <f>COUNTIF(R4:R261,"II.")</f>
        <v>59</v>
      </c>
      <c r="S263" s="13"/>
      <c r="U263" s="10">
        <f>COUNTIF(U4:U261,"III.")</f>
        <v>58</v>
      </c>
      <c r="X263" s="13">
        <f>COUNTIF(X4:X261,"IV.")</f>
        <v>47</v>
      </c>
      <c r="Y263" s="13"/>
      <c r="AA263" s="13">
        <f>COUNTIF(AA4:AA261,"V.")</f>
        <v>0</v>
      </c>
      <c r="AB263" s="13"/>
      <c r="AD263" s="348">
        <f>COUNTIF(AH4:AH261,"ANO")</f>
        <v>116</v>
      </c>
    </row>
    <row r="264" spans="1:30" ht="13.5" customHeight="1">
      <c r="A264" s="349" t="s">
        <v>0</v>
      </c>
      <c r="B264" s="349"/>
      <c r="C264" s="342">
        <f>I1</f>
        <v>0</v>
      </c>
      <c r="D264" s="350"/>
      <c r="E264" s="350"/>
      <c r="F264" s="350"/>
      <c r="G264" s="350"/>
      <c r="H264" s="350"/>
      <c r="I264" s="350"/>
      <c r="J264" s="343"/>
      <c r="K264" s="344"/>
      <c r="L264" s="351" t="s">
        <v>410</v>
      </c>
      <c r="N264" s="379"/>
      <c r="O264" s="7">
        <f>'[1]DIVKY'!O264</f>
        <v>53</v>
      </c>
      <c r="P264" s="380"/>
      <c r="R264" s="10">
        <f>'[1]DIVKY'!R264</f>
        <v>77</v>
      </c>
      <c r="S264" s="380"/>
      <c r="U264" s="10">
        <f>'[1]DIVKY'!U264</f>
        <v>84</v>
      </c>
      <c r="V264" s="26"/>
      <c r="X264" s="10">
        <f>'[1]DIVKY'!X264</f>
        <v>69</v>
      </c>
      <c r="Y264" s="380"/>
      <c r="AA264" s="10">
        <f>'[1]DIVKY'!AA264</f>
        <v>0</v>
      </c>
      <c r="AB264" s="380"/>
      <c r="AD264" s="10">
        <f>'[1]DIVKY'!AD264</f>
        <v>131</v>
      </c>
    </row>
    <row r="265" spans="1:30" ht="13.5" customHeight="1">
      <c r="A265" s="353"/>
      <c r="B265" s="353"/>
      <c r="C265" s="353"/>
      <c r="D265" s="353"/>
      <c r="E265" s="353"/>
      <c r="F265" s="353"/>
      <c r="G265" s="353"/>
      <c r="H265" s="342"/>
      <c r="I265" s="342"/>
      <c r="J265" s="343"/>
      <c r="K265" s="344"/>
      <c r="L265" s="350" t="s">
        <v>411</v>
      </c>
      <c r="N265" s="379"/>
      <c r="O265" s="7">
        <f>SUM(O263:O264)</f>
        <v>96</v>
      </c>
      <c r="P265" s="352"/>
      <c r="R265" s="10">
        <f>SUM(R263:R264)</f>
        <v>136</v>
      </c>
      <c r="S265" s="13"/>
      <c r="U265" s="10">
        <f>SUM(U263:U264)</f>
        <v>142</v>
      </c>
      <c r="X265" s="13">
        <f>SUM(X263:X264)</f>
        <v>116</v>
      </c>
      <c r="Y265" s="13"/>
      <c r="AA265" s="13">
        <f>SUM(AA263:AA264)</f>
        <v>0</v>
      </c>
      <c r="AB265" s="13"/>
      <c r="AD265" s="13">
        <f>SUM(AD263:AD264)</f>
        <v>247</v>
      </c>
    </row>
  </sheetData>
  <sheetProtection selectLockedCells="1" selectUnlockedCells="1"/>
  <mergeCells count="37">
    <mergeCell ref="AH1:AH3"/>
    <mergeCell ref="O2:Q2"/>
    <mergeCell ref="R2:T2"/>
    <mergeCell ref="U2:W2"/>
    <mergeCell ref="X2:Z2"/>
    <mergeCell ref="AA2:AC2"/>
    <mergeCell ref="K3:L3"/>
    <mergeCell ref="O3:Q3"/>
    <mergeCell ref="R3:T3"/>
    <mergeCell ref="U3:W3"/>
    <mergeCell ref="X3:Z3"/>
    <mergeCell ref="AA3:AC3"/>
    <mergeCell ref="K55:L55"/>
    <mergeCell ref="O55:Q55"/>
    <mergeCell ref="R55:T55"/>
    <mergeCell ref="U55:W55"/>
    <mergeCell ref="X55:Z55"/>
    <mergeCell ref="AA55:AC55"/>
    <mergeCell ref="K107:L107"/>
    <mergeCell ref="O107:Q107"/>
    <mergeCell ref="R107:T107"/>
    <mergeCell ref="U107:W107"/>
    <mergeCell ref="X107:Z107"/>
    <mergeCell ref="AA107:AC107"/>
    <mergeCell ref="K159:L159"/>
    <mergeCell ref="O159:Q159"/>
    <mergeCell ref="R159:T159"/>
    <mergeCell ref="U159:W159"/>
    <mergeCell ref="X159:Z159"/>
    <mergeCell ref="AA159:AC159"/>
    <mergeCell ref="K211:L211"/>
    <mergeCell ref="O211:Q211"/>
    <mergeCell ref="R211:T211"/>
    <mergeCell ref="U211:W211"/>
    <mergeCell ref="X211:Z211"/>
    <mergeCell ref="AA211:AC211"/>
    <mergeCell ref="A264:B26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2017-09-10T12:12:47Z</dcterms:modified>
  <cp:category/>
  <cp:version/>
  <cp:contentType/>
  <cp:contentStatus/>
</cp:coreProperties>
</file>